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26" documentId="106_{BF8B1689-00EC-4C23-ABEA-0B78CE9DC52E}" xr6:coauthVersionLast="47" xr6:coauthVersionMax="47" xr10:uidLastSave="{7760D412-876C-4BA7-951A-C160C02140CC}"/>
  <bookViews>
    <workbookView xWindow="-108" yWindow="-108" windowWidth="23256" windowHeight="12576"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 i="79" l="1"/>
  <c r="T10" i="79"/>
  <c r="T9" i="79"/>
  <c r="AJ73" i="73"/>
  <c r="AJ72" i="73"/>
  <c r="AJ71" i="73"/>
  <c r="AJ70" i="73"/>
  <c r="AJ69" i="73"/>
  <c r="AJ68" i="73"/>
  <c r="AJ67" i="73"/>
  <c r="AJ66" i="73"/>
  <c r="AJ65" i="73"/>
  <c r="AJ64" i="73"/>
  <c r="AJ63" i="73"/>
  <c r="AJ62" i="73"/>
  <c r="AJ61" i="73"/>
  <c r="AJ60" i="73"/>
  <c r="AJ59" i="73"/>
  <c r="AJ58" i="73"/>
  <c r="AJ57" i="73"/>
  <c r="AJ56" i="73"/>
  <c r="AJ55" i="73"/>
  <c r="AJ54" i="73"/>
  <c r="AJ53" i="73"/>
  <c r="AJ52" i="73"/>
  <c r="AJ51" i="73"/>
  <c r="AJ50" i="73"/>
  <c r="AJ49" i="73"/>
  <c r="AJ48" i="73"/>
  <c r="AJ47" i="73"/>
  <c r="AJ46" i="73"/>
  <c r="AJ45" i="73"/>
  <c r="AJ44" i="73"/>
  <c r="AJ43" i="73"/>
  <c r="AJ42" i="73"/>
  <c r="AJ41" i="73"/>
  <c r="AM13" i="84"/>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AG93" i="79" l="1"/>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AM88"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Q44" i="84"/>
  <c r="AQ48" i="84"/>
  <c r="AQ52" i="84"/>
  <c r="AG52" i="84" s="1"/>
  <c r="AQ56" i="84"/>
  <c r="AQ60" i="84"/>
  <c r="AG60" i="84" s="1"/>
  <c r="AQ64" i="84"/>
  <c r="AQ68" i="84"/>
  <c r="AQ72" i="84"/>
  <c r="AQ76" i="84"/>
  <c r="AG76" i="84" s="1"/>
  <c r="AQ80" i="84"/>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R148" i="84"/>
  <c r="AR116" i="84"/>
  <c r="AR84" i="84"/>
  <c r="AR52" i="84"/>
  <c r="AR20" i="84"/>
  <c r="AR140" i="84"/>
  <c r="AR76" i="84"/>
  <c r="AR196" i="84"/>
  <c r="AR164" i="84"/>
  <c r="AR132" i="84"/>
  <c r="AR100" i="84"/>
  <c r="AR192" i="84"/>
  <c r="AR160" i="84"/>
  <c r="AR128" i="84"/>
  <c r="AR96" i="84"/>
  <c r="AR32" i="84"/>
  <c r="AR108" i="84"/>
  <c r="AR188" i="84"/>
  <c r="AR172" i="84"/>
  <c r="AR184" i="84"/>
  <c r="AR152" i="84"/>
  <c r="AR120" i="84"/>
  <c r="AR88" i="84"/>
  <c r="AR24" i="84"/>
  <c r="AK102" i="88"/>
  <c r="AL9" i="84"/>
  <c r="AJ9" i="84"/>
  <c r="AP9" i="84" s="1"/>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I71" i="79"/>
  <c r="I72" i="79"/>
  <c r="I73" i="79"/>
  <c r="I74" i="79"/>
  <c r="I75" i="79"/>
  <c r="I76" i="79"/>
  <c r="I77" i="79"/>
  <c r="I78" i="79"/>
  <c r="I79" i="79"/>
  <c r="I80" i="79"/>
  <c r="I81" i="79"/>
  <c r="I82" i="79"/>
  <c r="I83" i="79"/>
  <c r="I84" i="79"/>
  <c r="I85" i="79"/>
  <c r="I86" i="79"/>
  <c r="I87" i="79"/>
  <c r="I88" i="79"/>
  <c r="I89" i="79"/>
  <c r="I90" i="79"/>
  <c r="I91" i="79"/>
  <c r="I92" i="79"/>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M92" i="79" l="1"/>
  <c r="U92" i="79" s="1"/>
  <c r="AG92" i="79"/>
  <c r="M84" i="79"/>
  <c r="U84" i="79" s="1"/>
  <c r="AG84" i="79"/>
  <c r="M76" i="79"/>
  <c r="U76" i="79" s="1"/>
  <c r="AG76" i="79"/>
  <c r="M83" i="79"/>
  <c r="U83" i="79" s="1"/>
  <c r="AG83" i="79"/>
  <c r="M75" i="79"/>
  <c r="U75" i="79" s="1"/>
  <c r="AG75" i="79"/>
  <c r="M77" i="79"/>
  <c r="U77" i="79" s="1"/>
  <c r="AG77" i="79"/>
  <c r="M90" i="79"/>
  <c r="U90" i="79" s="1"/>
  <c r="AG90" i="79"/>
  <c r="M82" i="79"/>
  <c r="U82" i="79" s="1"/>
  <c r="AG82" i="79"/>
  <c r="M74" i="79"/>
  <c r="U74" i="79" s="1"/>
  <c r="AG74" i="79"/>
  <c r="M89" i="79"/>
  <c r="U89" i="79" s="1"/>
  <c r="AG89" i="79"/>
  <c r="M81" i="79"/>
  <c r="U81" i="79" s="1"/>
  <c r="AG81" i="79"/>
  <c r="M73" i="79"/>
  <c r="U73" i="79" s="1"/>
  <c r="AG73" i="79"/>
  <c r="M85" i="79"/>
  <c r="U85" i="79" s="1"/>
  <c r="AG85" i="79"/>
  <c r="M88" i="79"/>
  <c r="U88" i="79" s="1"/>
  <c r="AG88" i="79"/>
  <c r="M80" i="79"/>
  <c r="U80" i="79" s="1"/>
  <c r="AG80" i="79"/>
  <c r="M72" i="79"/>
  <c r="U72" i="79" s="1"/>
  <c r="AG72" i="79"/>
  <c r="M87" i="79"/>
  <c r="U87" i="79" s="1"/>
  <c r="AG87" i="79"/>
  <c r="M79" i="79"/>
  <c r="U79" i="79" s="1"/>
  <c r="AG79" i="79"/>
  <c r="M71" i="79"/>
  <c r="U71" i="79" s="1"/>
  <c r="AG71" i="79"/>
  <c r="M91" i="79"/>
  <c r="U91" i="79" s="1"/>
  <c r="AG91" i="79"/>
  <c r="M86" i="79"/>
  <c r="U86" i="79" s="1"/>
  <c r="AG86" i="79"/>
  <c r="M78" i="79"/>
  <c r="U78" i="79" s="1"/>
  <c r="AG78" i="79"/>
  <c r="M70" i="79"/>
  <c r="U70" i="79" s="1"/>
  <c r="AG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AE59" i="78" l="1"/>
  <c r="H11" i="79"/>
  <c r="A64" i="78"/>
  <c r="AK43" i="73" l="1"/>
  <c r="AK41" i="73"/>
  <c r="AK70" i="73"/>
  <c r="AK50" i="73"/>
  <c r="AK68" i="73"/>
  <c r="AK58" i="73"/>
  <c r="AK62" i="73"/>
  <c r="AK72" i="73"/>
  <c r="AK52" i="73"/>
  <c r="AK64" i="73"/>
  <c r="AK56" i="73"/>
  <c r="AK48" i="73"/>
  <c r="AK45" i="73"/>
  <c r="AK66" i="73"/>
  <c r="AC40" i="73"/>
  <c r="L12" i="84" s="1"/>
  <c r="L11" i="79"/>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AG69" i="79" s="1"/>
  <c r="F69" i="79"/>
  <c r="E69" i="79"/>
  <c r="D69" i="79"/>
  <c r="AI69" i="79" s="1"/>
  <c r="C69" i="79"/>
  <c r="B69" i="79"/>
  <c r="J68" i="79"/>
  <c r="G68" i="79"/>
  <c r="AG68" i="79" s="1"/>
  <c r="F68" i="79"/>
  <c r="E68" i="79"/>
  <c r="D68" i="79"/>
  <c r="AI68" i="79" s="1"/>
  <c r="C68" i="79"/>
  <c r="B68" i="79"/>
  <c r="J67" i="79"/>
  <c r="G67" i="79"/>
  <c r="AG67" i="79" s="1"/>
  <c r="F67" i="79"/>
  <c r="E67" i="79"/>
  <c r="D67" i="79"/>
  <c r="AI67" i="79" s="1"/>
  <c r="C67" i="79"/>
  <c r="B67" i="79"/>
  <c r="J66" i="79"/>
  <c r="G66" i="79"/>
  <c r="AG66" i="79" s="1"/>
  <c r="F66" i="79"/>
  <c r="E66" i="79"/>
  <c r="D66" i="79"/>
  <c r="AI66" i="79" s="1"/>
  <c r="C66" i="79"/>
  <c r="B66" i="79"/>
  <c r="J65" i="79"/>
  <c r="G65" i="79"/>
  <c r="AG65" i="79" s="1"/>
  <c r="F65" i="79"/>
  <c r="E65" i="79"/>
  <c r="D65" i="79"/>
  <c r="AI65" i="79" s="1"/>
  <c r="C65" i="79"/>
  <c r="B65" i="79"/>
  <c r="J64" i="79"/>
  <c r="G64" i="79"/>
  <c r="AG64" i="79" s="1"/>
  <c r="F64" i="79"/>
  <c r="E64" i="79"/>
  <c r="D64" i="79"/>
  <c r="AI64" i="79" s="1"/>
  <c r="C64" i="79"/>
  <c r="B64" i="79"/>
  <c r="J63" i="79"/>
  <c r="G63" i="79"/>
  <c r="AG63" i="79" s="1"/>
  <c r="F63" i="79"/>
  <c r="E63" i="79"/>
  <c r="D63" i="79"/>
  <c r="AI63" i="79" s="1"/>
  <c r="C63" i="79"/>
  <c r="B63" i="79"/>
  <c r="J62" i="79"/>
  <c r="G62" i="79"/>
  <c r="AG62" i="79" s="1"/>
  <c r="F62" i="79"/>
  <c r="E62" i="79"/>
  <c r="D62" i="79"/>
  <c r="AI62" i="79" s="1"/>
  <c r="C62" i="79"/>
  <c r="B62" i="79"/>
  <c r="J61" i="79"/>
  <c r="G61" i="79"/>
  <c r="AG61" i="79" s="1"/>
  <c r="F61" i="79"/>
  <c r="E61" i="79"/>
  <c r="D61" i="79"/>
  <c r="AI61" i="79" s="1"/>
  <c r="C61" i="79"/>
  <c r="B61" i="79"/>
  <c r="J60" i="79"/>
  <c r="G60" i="79"/>
  <c r="AG60" i="79" s="1"/>
  <c r="F60" i="79"/>
  <c r="E60" i="79"/>
  <c r="D60" i="79"/>
  <c r="AI60" i="79" s="1"/>
  <c r="C60" i="79"/>
  <c r="B60" i="79"/>
  <c r="J59" i="79"/>
  <c r="G59" i="79"/>
  <c r="AG59" i="79" s="1"/>
  <c r="F59" i="79"/>
  <c r="E59" i="79"/>
  <c r="D59" i="79"/>
  <c r="AI59" i="79" s="1"/>
  <c r="C59" i="79"/>
  <c r="B59" i="79"/>
  <c r="J58" i="79"/>
  <c r="G58" i="79"/>
  <c r="AG58" i="79" s="1"/>
  <c r="F58" i="79"/>
  <c r="E58" i="79"/>
  <c r="D58" i="79"/>
  <c r="AI58" i="79" s="1"/>
  <c r="C58" i="79"/>
  <c r="B58" i="79"/>
  <c r="J57" i="79"/>
  <c r="G57" i="79"/>
  <c r="AG57" i="79" s="1"/>
  <c r="F57" i="79"/>
  <c r="E57" i="79"/>
  <c r="D57" i="79"/>
  <c r="AI57" i="79" s="1"/>
  <c r="C57" i="79"/>
  <c r="B57" i="79"/>
  <c r="J56" i="79"/>
  <c r="G56" i="79"/>
  <c r="AG56" i="79" s="1"/>
  <c r="F56" i="79"/>
  <c r="E56" i="79"/>
  <c r="D56" i="79"/>
  <c r="AI56" i="79" s="1"/>
  <c r="C56" i="79"/>
  <c r="B56" i="79"/>
  <c r="J55" i="79"/>
  <c r="G55" i="79"/>
  <c r="AG55" i="79" s="1"/>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AJ12" i="79" s="1"/>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M44" i="84" s="1"/>
  <c r="AU48" i="84"/>
  <c r="AV48" i="84" s="1"/>
  <c r="Q48" i="84"/>
  <c r="AM48" i="84" s="1"/>
  <c r="AU52" i="84"/>
  <c r="AM55" i="84" s="1"/>
  <c r="Q52" i="84"/>
  <c r="AM52" i="84" s="1"/>
  <c r="AU56" i="84"/>
  <c r="AV56" i="84" s="1"/>
  <c r="Q56" i="84"/>
  <c r="AM56" i="84" s="1"/>
  <c r="AU60" i="84"/>
  <c r="AM63" i="84" s="1"/>
  <c r="Q60" i="84"/>
  <c r="AM60" i="84" s="1"/>
  <c r="AU64" i="84"/>
  <c r="AV64" i="84" s="1"/>
  <c r="Q64" i="84"/>
  <c r="AM64" i="84" s="1"/>
  <c r="AU68" i="84"/>
  <c r="AV68" i="84" s="1"/>
  <c r="Q68" i="84"/>
  <c r="AM68" i="84" s="1"/>
  <c r="Q72" i="84"/>
  <c r="AM72" i="84" s="1"/>
  <c r="AU72" i="84"/>
  <c r="AV72" i="84" s="1"/>
  <c r="Q76" i="84"/>
  <c r="AM76" i="84" s="1"/>
  <c r="AU76" i="84"/>
  <c r="AM79" i="84" s="1"/>
  <c r="AU80" i="84"/>
  <c r="AV80" i="84" s="1"/>
  <c r="Q80" i="84"/>
  <c r="AM80" i="84" s="1"/>
  <c r="AU84" i="84"/>
  <c r="AM87" i="84" s="1"/>
  <c r="Q84" i="84"/>
  <c r="AM84" i="84" s="1"/>
  <c r="AU88" i="84"/>
  <c r="AM91" i="84" s="1"/>
  <c r="Q88" i="84"/>
  <c r="AM88" i="84" s="1"/>
  <c r="AU92" i="84"/>
  <c r="AM95" i="84" s="1"/>
  <c r="Q92" i="84"/>
  <c r="AM92" i="84" s="1"/>
  <c r="AU96" i="84"/>
  <c r="AM99" i="84" s="1"/>
  <c r="Q96" i="84"/>
  <c r="AM96" i="84" s="1"/>
  <c r="Q100" i="84"/>
  <c r="AM100" i="84" s="1"/>
  <c r="AU100" i="84"/>
  <c r="AM103" i="84" s="1"/>
  <c r="Q104" i="84"/>
  <c r="AM104" i="84" s="1"/>
  <c r="AU104" i="84"/>
  <c r="AM107" i="84" s="1"/>
  <c r="Q108" i="84"/>
  <c r="AM108" i="84" s="1"/>
  <c r="AU108" i="84"/>
  <c r="AM111" i="84" s="1"/>
  <c r="AU112" i="84"/>
  <c r="AM115" i="84" s="1"/>
  <c r="Q112" i="84"/>
  <c r="AM112" i="84" s="1"/>
  <c r="AU116" i="84"/>
  <c r="AM119" i="84" s="1"/>
  <c r="Q116" i="84"/>
  <c r="AM116" i="84" s="1"/>
  <c r="AU120" i="84"/>
  <c r="AM123" i="84" s="1"/>
  <c r="Q120" i="84"/>
  <c r="AM120" i="84" s="1"/>
  <c r="AU124" i="84"/>
  <c r="AM127" i="84" s="1"/>
  <c r="Q124" i="84"/>
  <c r="AM124" i="84" s="1"/>
  <c r="AU128" i="84"/>
  <c r="AM131" i="84" s="1"/>
  <c r="Q128" i="84"/>
  <c r="AM128" i="84" s="1"/>
  <c r="Q132" i="84"/>
  <c r="AM132" i="84" s="1"/>
  <c r="AU132" i="84"/>
  <c r="AM135" i="84" s="1"/>
  <c r="Q136" i="84"/>
  <c r="AM136" i="84" s="1"/>
  <c r="AU136" i="84"/>
  <c r="AM139" i="84" s="1"/>
  <c r="Q140" i="84"/>
  <c r="AM140" i="84" s="1"/>
  <c r="AU140" i="84"/>
  <c r="AM143" i="84" s="1"/>
  <c r="AU144" i="84"/>
  <c r="AM147" i="84" s="1"/>
  <c r="Q144" i="84"/>
  <c r="AM144" i="84" s="1"/>
  <c r="AU148" i="84"/>
  <c r="AM151" i="84" s="1"/>
  <c r="Q148" i="84"/>
  <c r="AM148" i="84" s="1"/>
  <c r="AU152" i="84"/>
  <c r="AM155" i="84" s="1"/>
  <c r="Q152" i="84"/>
  <c r="AM152" i="84" s="1"/>
  <c r="AU156" i="84"/>
  <c r="AM159" i="84" s="1"/>
  <c r="Q156" i="84"/>
  <c r="AM156" i="84" s="1"/>
  <c r="AU160" i="84"/>
  <c r="AM163" i="84" s="1"/>
  <c r="Q160" i="84"/>
  <c r="AM160" i="84" s="1"/>
  <c r="AU164" i="84"/>
  <c r="AM167" i="84" s="1"/>
  <c r="Q164" i="84"/>
  <c r="AM164" i="84" s="1"/>
  <c r="Q168" i="84"/>
  <c r="AM168" i="84" s="1"/>
  <c r="AU168" i="84"/>
  <c r="AM171" i="84" s="1"/>
  <c r="Q172" i="84"/>
  <c r="AM172" i="84" s="1"/>
  <c r="AU172" i="84"/>
  <c r="AM175" i="84" s="1"/>
  <c r="AU176" i="84"/>
  <c r="AM179" i="84" s="1"/>
  <c r="Q176" i="84"/>
  <c r="AM176" i="84" s="1"/>
  <c r="AU180" i="84"/>
  <c r="AM183" i="84" s="1"/>
  <c r="Q180" i="84"/>
  <c r="AM180" i="84" s="1"/>
  <c r="AU184" i="84"/>
  <c r="AM187" i="84" s="1"/>
  <c r="Q184" i="84"/>
  <c r="AM184" i="84" s="1"/>
  <c r="AU188" i="84"/>
  <c r="AM191" i="84" s="1"/>
  <c r="Q188" i="84"/>
  <c r="AM188" i="84" s="1"/>
  <c r="AU192" i="84"/>
  <c r="AM195" i="84" s="1"/>
  <c r="Q192" i="84"/>
  <c r="AM192" i="84" s="1"/>
  <c r="Q196" i="84"/>
  <c r="AM196" i="84" s="1"/>
  <c r="AU196" i="84"/>
  <c r="AM199" i="84" s="1"/>
  <c r="Q200" i="84"/>
  <c r="AM200" i="84" s="1"/>
  <c r="AU200" i="84"/>
  <c r="AV200" i="84" s="1"/>
  <c r="Q204" i="84"/>
  <c r="AM204" i="84" s="1"/>
  <c r="AU204" i="84"/>
  <c r="AV204" i="84" s="1"/>
  <c r="AU208" i="84"/>
  <c r="AV208" i="84" s="1"/>
  <c r="Q208" i="84"/>
  <c r="AM208" i="84" s="1"/>
  <c r="AU212" i="84"/>
  <c r="AV212" i="84" s="1"/>
  <c r="Q212" i="84"/>
  <c r="AM212" i="84" s="1"/>
  <c r="AU216" i="84"/>
  <c r="AV216" i="84" s="1"/>
  <c r="Q216" i="84"/>
  <c r="AM216" i="84" s="1"/>
  <c r="AU220" i="84"/>
  <c r="AV220" i="84" s="1"/>
  <c r="Q220" i="84"/>
  <c r="AM220" i="84" s="1"/>
  <c r="AU224" i="84"/>
  <c r="AV224" i="84" s="1"/>
  <c r="Q224" i="84"/>
  <c r="AM224" i="84" s="1"/>
  <c r="Q228" i="84"/>
  <c r="AM228" i="84" s="1"/>
  <c r="AU228" i="84"/>
  <c r="AV228" i="84" s="1"/>
  <c r="Q232" i="84"/>
  <c r="AM232" i="84" s="1"/>
  <c r="AU232" i="84"/>
  <c r="AV232" i="84" s="1"/>
  <c r="Q236" i="84"/>
  <c r="AM236" i="84" s="1"/>
  <c r="AU236" i="84"/>
  <c r="AV236" i="84" s="1"/>
  <c r="AU240" i="84"/>
  <c r="AV240" i="84" s="1"/>
  <c r="Q240" i="84"/>
  <c r="AM240" i="84" s="1"/>
  <c r="AU244" i="84"/>
  <c r="AV244" i="84" s="1"/>
  <c r="Q244" i="84"/>
  <c r="AM244" i="84" s="1"/>
  <c r="AU248" i="84"/>
  <c r="AV248" i="84" s="1"/>
  <c r="Q248" i="84"/>
  <c r="AM248" i="84" s="1"/>
  <c r="AU252" i="84"/>
  <c r="AV252" i="84" s="1"/>
  <c r="Q252" i="84"/>
  <c r="AM252" i="84" s="1"/>
  <c r="AU256" i="84"/>
  <c r="AV256" i="84" s="1"/>
  <c r="Q256" i="84"/>
  <c r="AM256" i="84" s="1"/>
  <c r="Q260" i="84"/>
  <c r="AM260" i="84" s="1"/>
  <c r="AU260" i="84"/>
  <c r="AV260" i="84" s="1"/>
  <c r="Q264" i="84"/>
  <c r="AM264" i="84" s="1"/>
  <c r="AU264" i="84"/>
  <c r="AV264" i="84" s="1"/>
  <c r="AU268" i="84"/>
  <c r="AV268" i="84" s="1"/>
  <c r="Q268" i="84"/>
  <c r="AM268" i="84" s="1"/>
  <c r="AU272" i="84"/>
  <c r="AV272" i="84" s="1"/>
  <c r="Q272" i="84"/>
  <c r="AM272" i="84" s="1"/>
  <c r="AU276" i="84"/>
  <c r="AV276" i="84" s="1"/>
  <c r="Q276" i="84"/>
  <c r="AM276" i="84" s="1"/>
  <c r="AU280" i="84"/>
  <c r="AV280" i="84" s="1"/>
  <c r="Q280" i="84"/>
  <c r="AM280" i="84" s="1"/>
  <c r="AU284" i="84"/>
  <c r="AV284" i="84" s="1"/>
  <c r="Q284" i="84"/>
  <c r="AM284" i="84" s="1"/>
  <c r="AU288" i="84"/>
  <c r="AV288" i="84" s="1"/>
  <c r="Q288" i="84"/>
  <c r="AM288" i="84" s="1"/>
  <c r="AU292" i="84"/>
  <c r="AV292" i="84" s="1"/>
  <c r="Q292" i="84"/>
  <c r="AM292" i="84" s="1"/>
  <c r="Q296" i="84"/>
  <c r="AM296" i="84" s="1"/>
  <c r="AU296" i="84"/>
  <c r="AV296" i="84" s="1"/>
  <c r="Q300" i="84"/>
  <c r="AM300" i="84" s="1"/>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M16" i="84" s="1"/>
  <c r="AU24" i="84"/>
  <c r="AM27" i="84" s="1"/>
  <c r="Q24" i="84"/>
  <c r="AM24" i="84" s="1"/>
  <c r="AU28" i="84"/>
  <c r="AV28" i="84" s="1"/>
  <c r="Q28" i="84"/>
  <c r="AM28" i="84" s="1"/>
  <c r="AU32" i="84"/>
  <c r="AM35" i="84" s="1"/>
  <c r="Q32" i="84"/>
  <c r="AM32" i="84" s="1"/>
  <c r="Q36" i="84"/>
  <c r="AM36" i="84" s="1"/>
  <c r="AU36" i="84"/>
  <c r="AV36" i="84" s="1"/>
  <c r="AU20" i="84"/>
  <c r="AM23" i="84" s="1"/>
  <c r="Q20" i="84"/>
  <c r="AM20" i="84" s="1"/>
  <c r="Q40" i="84"/>
  <c r="AM40" i="84" s="1"/>
  <c r="AU40" i="84"/>
  <c r="AM43" i="84" s="1"/>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K143" i="88"/>
  <c r="I12" i="79"/>
  <c r="AG12" i="79" s="1"/>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11" i="79"/>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AE57" i="78"/>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C123" i="73"/>
  <c r="L344" i="84" s="1"/>
  <c r="AE344" i="84" s="1"/>
  <c r="AC124" i="73"/>
  <c r="L348" i="84" s="1"/>
  <c r="AE348" i="84" s="1"/>
  <c r="AC125" i="73"/>
  <c r="L352" i="84" s="1"/>
  <c r="AC126" i="73"/>
  <c r="L356" i="84" s="1"/>
  <c r="AC127" i="73"/>
  <c r="L360" i="84" s="1"/>
  <c r="AE360" i="84" s="1"/>
  <c r="AC128" i="73"/>
  <c r="L364" i="84" s="1"/>
  <c r="AE364" i="84" s="1"/>
  <c r="AC129" i="73"/>
  <c r="L368" i="84" s="1"/>
  <c r="AC130" i="73"/>
  <c r="L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Y44" i="84"/>
  <c r="AB44" i="84"/>
  <c r="AG44" i="84" s="1"/>
  <c r="AM47" i="84" s="1"/>
  <c r="AY40" i="84"/>
  <c r="AB40" i="84"/>
  <c r="AY36" i="84"/>
  <c r="AB36" i="84"/>
  <c r="AY32" i="84"/>
  <c r="AB32" i="84"/>
  <c r="AY28" i="84"/>
  <c r="AB28" i="84"/>
  <c r="AY24" i="84"/>
  <c r="AB24" i="84"/>
  <c r="AB20" i="84"/>
  <c r="AB12" i="84"/>
  <c r="AY20" i="84"/>
  <c r="AE352" i="84" l="1"/>
  <c r="AE372" i="84"/>
  <c r="AE356" i="84"/>
  <c r="AE404" i="84"/>
  <c r="AE340" i="84"/>
  <c r="AE368" i="84"/>
  <c r="AE300" i="84"/>
  <c r="AE228" i="84"/>
  <c r="AG48" i="84"/>
  <c r="AM51" i="84" s="1"/>
  <c r="AG80" i="84"/>
  <c r="AM83" i="84" s="1"/>
  <c r="AE196" i="84"/>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64" i="84"/>
  <c r="AG12" i="84"/>
  <c r="AM15" i="84" s="1"/>
  <c r="AR48" i="84" l="1"/>
  <c r="AR16" i="84"/>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C64" i="78" l="1"/>
  <c r="F6" i="79"/>
  <c r="F5" i="79"/>
  <c r="H64" i="78"/>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<sst xmlns="http://schemas.openxmlformats.org/spreadsheetml/2006/main" count="6992" uniqueCount="2571">
  <si>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</si>
  <si>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</si>
  <si>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</si>
  <si>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</si>
  <si>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</si>
  <si>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</si>
  <si>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</si>
  <si>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</si>
  <si>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</si>
  <si>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</si>
  <si>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</si>
  <si>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</si>
  <si>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</si>
  <si>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</si>
  <si>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</si>
  <si>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</si>
  <si>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</si>
  <si>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</si>
  <si>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</si>
  <si>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</si>
  <si>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</si>
  <si>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</si>
  <si>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</si>
  <si>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</si>
  <si>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</si>
  <si>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</si>
  <si>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</si>
  <si>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</si>
  <si>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</si>
  <si>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</si>
  <si>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</si>
  <si>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</si>
  <si>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</si>
  <si>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</si>
  <si>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</si>
  <si>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</si>
  <si>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</si>
  <si>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</si>
  <si>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</si>
  <si>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</si>
  <si>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</si>
  <si>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</si>
  <si>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</si>
  <si>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</si>
  <si>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</si>
  <si>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</si>
  <si>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</si>
  <si>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</si>
  <si>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</si>
  <si>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</si>
  <si>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</si>
  <si>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</si>
  <si>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</si>
  <si>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</si>
  <si>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（介護予防）
訪問入浴介護</t>
    <phoneticPr fontId="9"/>
  </si>
  <si>
    <t>訪問入浴介護</t>
    <rPh sb="0" eb="2">
      <t>ホウモン</t>
    </rPh>
    <rPh sb="2" eb="4">
      <t>ニュウヨク</t>
    </rPh>
    <rPh sb="4" eb="6">
      <t>カイゴ</t>
    </rPh>
    <phoneticPr fontId="106"/>
  </si>
  <si>
    <t>12</t>
    <phoneticPr fontId="106"/>
  </si>
  <si>
    <t>介護予防
訪問入浴介護</t>
    <rPh sb="0" eb="2">
      <t>カイゴ</t>
    </rPh>
    <rPh sb="2" eb="4">
      <t>ヨボウ</t>
    </rPh>
    <rPh sb="5" eb="7">
      <t>ホウモン</t>
    </rPh>
    <rPh sb="7" eb="9">
      <t>ニュウヨク</t>
    </rPh>
    <rPh sb="9" eb="11">
      <t>カイゴ</t>
    </rPh>
    <phoneticPr fontId="106"/>
  </si>
  <si>
    <t>62</t>
    <phoneticPr fontId="106"/>
  </si>
  <si>
    <t>（介護予防）
通所リハビリテーション</t>
    <phoneticPr fontId="9"/>
  </si>
  <si>
    <t>通所リハビリ
テーション</t>
    <rPh sb="0" eb="2">
      <t>ツウショ</t>
    </rPh>
    <phoneticPr fontId="106"/>
  </si>
  <si>
    <t>16</t>
    <phoneticPr fontId="106"/>
  </si>
  <si>
    <t>介護予防
通所リハビリ
テーション</t>
    <rPh sb="0" eb="2">
      <t>カイゴ</t>
    </rPh>
    <rPh sb="2" eb="4">
      <t>ヨボウ</t>
    </rPh>
    <rPh sb="5" eb="7">
      <t>ツウショ</t>
    </rPh>
    <phoneticPr fontId="106"/>
  </si>
  <si>
    <t>66</t>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</si>
  <si>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</si>
  <si>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</si>
  <si>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</si>
  <si>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</si>
  <si>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</si>
  <si>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</si>
  <si>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</si>
  <si>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</si>
  <si>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</si>
  <si>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</si>
  <si>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</si>
  <si>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</si>
  <si>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</si>
  <si>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</si>
  <si>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</si>
  <si>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</si>
  <si>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</si>
  <si>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</si>
  <si>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</si>
  <si>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</si>
  <si>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</si>
  <si>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</si>
  <si>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</si>
  <si>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</si>
  <si>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介護予防
小規模多機能型
居宅介護
（短期利用型）</t>
    <rPh sb="0" eb="2">
      <t>カイゴ</t>
    </rPh>
    <rPh sb="2" eb="4">
      <t>ヨボウ</t>
    </rPh>
    <phoneticPr fontId="106"/>
  </si>
  <si>
    <t>69</t>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</si>
  <si>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</si>
  <si>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</si>
  <si>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</si>
  <si>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</si>
  <si>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</si>
  <si>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</si>
  <si>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</si>
  <si>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</si>
  <si>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</si>
  <si>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</si>
  <si>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</si>
  <si>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</si>
  <si>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</si>
  <si>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</si>
  <si>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</si>
  <si>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</si>
  <si>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</si>
  <si>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</si>
  <si>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</si>
  <si>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</si>
  <si>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</si>
  <si>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</si>
  <si>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</si>
  <si>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</si>
  <si>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（介護予防）
短期入所療養介護
 （病院等
（老健以外）)</t>
    <phoneticPr fontId="9"/>
  </si>
  <si>
    <t>短期入所療養介護 （病院等（老健以外）)</t>
    <rPh sb="0" eb="2">
      <t>タンキ</t>
    </rPh>
    <phoneticPr fontId="106"/>
  </si>
  <si>
    <t>23</t>
    <phoneticPr fontId="106"/>
  </si>
  <si>
    <t>介護予防
短期入所療養介護 
（病院等（老健以外）)</t>
    <rPh sb="0" eb="2">
      <t>カイゴ</t>
    </rPh>
    <rPh sb="2" eb="4">
      <t>ヨボウ</t>
    </rPh>
    <phoneticPr fontId="106"/>
  </si>
  <si>
    <t>26</t>
    <phoneticPr fontId="106"/>
  </si>
  <si>
    <t>（介護予防）
短期入所療養介護
（医療院）</t>
    <phoneticPr fontId="9"/>
  </si>
  <si>
    <t>短期入所療養介護
（介護医療院）</t>
    <phoneticPr fontId="106"/>
  </si>
  <si>
    <t>2A</t>
    <phoneticPr fontId="106"/>
  </si>
  <si>
    <t>介護予防
短期入所療養介護
（介護医療院）</t>
    <phoneticPr fontId="106"/>
  </si>
  <si>
    <t>2B</t>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</si>
  <si>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</si>
  <si>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</si>
  <si>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</si>
  <si>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訪問型サービス
（独自／定額）</t>
    <rPh sb="0" eb="2">
      <t>ホウモン</t>
    </rPh>
    <rPh sb="2" eb="3">
      <t>ガタ</t>
    </rPh>
    <rPh sb="9" eb="11">
      <t>ドクジ</t>
    </rPh>
    <rPh sb="12" eb="14">
      <t>テイガク</t>
    </rPh>
    <phoneticPr fontId="106"/>
  </si>
  <si>
    <t>A4</t>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</si>
  <si>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</si>
  <si>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</si>
  <si>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</si>
  <si>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通所型サービス
（独自／定額）</t>
    <rPh sb="0" eb="2">
      <t>ツウショ</t>
    </rPh>
    <rPh sb="2" eb="3">
      <t>ガタ</t>
    </rPh>
    <rPh sb="9" eb="11">
      <t>ドクジ</t>
    </rPh>
    <rPh sb="12" eb="14">
      <t>テイガク</t>
    </rPh>
    <phoneticPr fontId="106"/>
  </si>
  <si>
    <t>A8</t>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</si>
  <si>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</si>
  <si>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</si>
  <si>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</si>
  <si>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</si>
  <si>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</si>
  <si>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</si>
  <si>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</si>
  <si>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</si>
  <si>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</si>
  <si>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</si>
  <si>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</si>
  <si>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</si>
  <si>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</si>
  <si>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</si>
  <si>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</si>
  <si>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</si>
  <si>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</si>
  <si>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</si>
  <si>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</si>
  <si>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</si>
  <si>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</si>
  <si>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</si>
  <si>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</si>
  <si>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</si>
  <si>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</si>
  <si>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</si>
  <si>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</si>
  <si>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</si>
  <si>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</si>
  <si>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</si>
  <si>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</si>
  <si>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</si>
  <si>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</si>
  <si>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</si>
  <si>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</si>
  <si>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</si>
  <si>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</si>
  <si>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</si>
  <si>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</si>
  <si>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</si>
  <si>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</si>
  <si>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</si>
  <si>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</si>
  <si>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</si>
  <si>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</si>
  <si>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</si>
  <si>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</si>
  <si>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</si>
  <si>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</si>
  <si>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</si>
  <si>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</si>
  <si>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</si>
  <si>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</si>
  <si>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</si>
  <si>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</si>
  <si>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</si>
  <si>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</si>
  <si>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</si>
  <si>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</si>
  <si>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</si>
  <si>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</si>
  <si>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</si>
  <si>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</si>
  <si>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</si>
  <si>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</si>
  <si>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</si>
  <si>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</si>
  <si>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</si>
  <si>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</si>
  <si>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</si>
  <si>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</si>
  <si>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</si>
  <si>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</si>
  <si>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</si>
  <si>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</si>
  <si>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</si>
  <si>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</si>
  <si>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</si>
  <si>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</si>
  <si>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資質の向上やキャリアアップに
向けた支援</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</si>
  <si>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</si>
  <si>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</si>
  <si>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</si>
  <si>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</si>
  <si>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</si>
  <si>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</si>
  <si>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</si>
  <si>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</si>
  <si>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</si>
  <si>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</si>
  <si>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</si>
  <si>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</si>
  <si>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</si>
  <si>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</si>
  <si>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</si>
  <si>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</si>
  <si>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</si>
  <si>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</si>
  <si>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</si>
  <si>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</si>
  <si>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</si>
  <si>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</si>
  <si>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</si>
  <si>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</si>
  <si>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</si>
  <si>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</si>
  <si>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</si>
  <si>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</si>
  <si>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</si>
  <si>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</si>
  <si>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</si>
  <si>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</si>
  <si>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</si>
  <si>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</si>
  <si>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</si>
  <si>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</si>
  <si>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</si>
  <si>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</si>
  <si>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</si>
  <si>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</si>
  <si>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</si>
  <si>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</si>
  <si>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</si>
  <si>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</si>
  <si>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</si>
  <si>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</si>
  <si>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</si>
  <si>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</si>
  <si>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</si>
  <si>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</si>
  <si>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</si>
  <si>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</si>
  <si>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</si>
  <si>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</si>
  <si>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</si>
  <si>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</si>
  <si>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</si>
  <si>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</si>
  <si>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</si>
  <si>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</si>
  <si>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</si>
  <si>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</si>
  <si>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</si>
  <si>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</si>
  <si>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</si>
  <si>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</si>
  <si>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</si>
  <si>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</si>
  <si>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</si>
  <si>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</si>
  <si>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</si>
  <si>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</si>
  <si>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</si>
  <si>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</si>
  <si>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</si>
  <si>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</si>
  <si>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</si>
  <si>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</si>
  <si>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</si>
  <si>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</si>
  <si>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</si>
  <si>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</si>
  <si>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</si>
  <si>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</si>
  <si>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</si>
  <si>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</si>
  <si>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</si>
  <si>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</si>
  <si>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</si>
  <si>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</si>
  <si>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</si>
  <si>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</si>
  <si>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</si>
  <si>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</si>
  <si>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</si>
  <si>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</si>
  <si>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</si>
  <si>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</si>
  <si>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</si>
  <si>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</si>
  <si>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</si>
  <si>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</si>
  <si>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</si>
  <si>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</si>
  <si>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</si>
  <si>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</si>
  <si>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</si>
  <si>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</si>
  <si>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</si>
  <si>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</si>
  <si>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</si>
  <si>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</si>
  <si>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</si>
  <si>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</si>
  <si>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</si>
  <si>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</si>
  <si>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</si>
  <si>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</si>
  <si>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</si>
  <si>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</si>
  <si>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</si>
  <si>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</si>
  <si>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</si>
  <si>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</si>
  <si>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</si>
  <si>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</si>
  <si>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</si>
  <si>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</si>
  <si>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</si>
  <si>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</si>
  <si>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</si>
  <si>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</si>
  <si>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</si>
  <si>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</si>
  <si>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</si>
  <si>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</si>
  <si>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</si>
  <si>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</si>
  <si>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</si>
  <si>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</si>
  <si>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</si>
  <si>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</si>
  <si>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</si>
  <si>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年</t>
    <phoneticPr fontId="9"/>
  </si>
  <si>
    <t>月～令和</t>
    <rPh sb="0" eb="1">
      <t>ツキ</t>
    </rPh>
    <rPh sb="2" eb="4">
      <t>レイワ</t>
    </rPh>
    <phoneticPr fontId="9"/>
  </si>
  <si>
    <t>月</t>
    <rPh sb="0" eb="1">
      <t>ツキ</t>
    </rPh>
    <phoneticPr fontId="9"/>
  </si>
  <si>
    <t>ヶ月）</t>
    <rPh sb="1" eb="2">
      <t>ゲツ</t>
    </rPh>
    <phoneticPr fontId="9"/>
  </si>
  <si>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</si>
  <si>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</si>
  <si>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</si>
  <si>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</si>
  <si>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</si>
  <si>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</si>
  <si>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</si>
  <si>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</si>
  <si>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</si>
  <si>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</si>
  <si>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</si>
  <si>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</si>
  <si>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</si>
  <si>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</si>
  <si>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</si>
  <si>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</si>
  <si>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</si>
  <si>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</si>
  <si>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</si>
  <si>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</si>
  <si>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</si>
  <si>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</si>
  <si>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</si>
  <si>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</si>
  <si>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</si>
  <si>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</si>
  <si>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</si>
  <si>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</si>
  <si>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</si>
  <si>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</si>
  <si>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</si>
  <si>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</si>
  <si>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</si>
  <si>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</si>
  <si>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</si>
  <si>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</si>
  <si>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</si>
  <si>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</si>
  <si>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</si>
  <si>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</si>
  <si>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</si>
  <si>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</si>
  <si>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</si>
  <si>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</si>
  <si>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</si>
  <si>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</si>
  <si>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</si>
  <si>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別紙様式２－４（介護人材確保・職場環境改善等事業計画書　個票）</t>
    <rPh sb="0" eb="2">
      <t>ベッシ</t>
    </rPh>
    <rPh sb="2" eb="4">
      <t>ヨウシキ</t>
    </rPh>
    <rPh sb="28" eb="30">
      <t>コヒョウ</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</si>
  <si>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</si>
  <si>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</si>
  <si>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</si>
  <si>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</si>
  <si>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</si>
  <si>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</si>
  <si>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</si>
  <si>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</si>
  <si>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</si>
  <si>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</si>
  <si>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</si>
  <si>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</si>
  <si>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</si>
  <si>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</si>
  <si>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</si>
  <si>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</si>
  <si>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</si>
  <si>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</si>
  <si>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</si>
  <si>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</si>
  <si>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</si>
  <si>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</si>
  <si>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</si>
  <si>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</si>
  <si>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</si>
  <si>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</si>
  <si>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</si>
  <si>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</si>
  <si>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</si>
  <si>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</si>
  <si>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</si>
  <si>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</si>
  <si>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</si>
  <si>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</si>
  <si>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</si>
  <si>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</si>
  <si>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</si>
  <si>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</si>
  <si>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</si>
  <si>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</si>
  <si>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</si>
  <si>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</si>
  <si>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</si>
  <si>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</si>
  <si>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</si>
  <si>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</si>
  <si>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</si>
  <si>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</si>
  <si>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</si>
  <si>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</si>
  <si>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</si>
  <si>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</si>
  <si>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</si>
  <si>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</si>
  <si>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</si>
  <si>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</si>
  <si>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</si>
  <si>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</si>
  <si>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</si>
  <si>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</si>
  <si>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</si>
  <si>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</si>
  <si>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</si>
  <si>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</si>
  <si>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</si>
  <si>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</si>
  <si>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</si>
  <si>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</si>
  <si>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</si>
  <si>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</si>
  <si>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</si>
  <si>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</si>
  <si>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</si>
  <si>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</si>
  <si>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</si>
  <si>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</si>
  <si>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</si>
  <si>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</si>
  <si>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</si>
  <si>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</si>
  <si>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</si>
  <si>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</si>
  <si>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</si>
  <si>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</si>
  <si>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</si>
  <si>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</si>
  <si>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</si>
  <si>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</si>
  <si>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</si>
  <si>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</si>
  <si>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</si>
  <si>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</si>
  <si>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</si>
  <si>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</si>
  <si>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</si>
  <si>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</si>
  <si>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</si>
  <si>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</si>
  <si>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</si>
  <si>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</si>
  <si>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</si>
  <si>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</si>
  <si>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</si>
  <si>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</si>
  <si>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</si>
  <si>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</si>
  <si>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</si>
  <si>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</si>
  <si>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</si>
  <si>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</si>
  <si>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</si>
  <si>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</si>
  <si>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</si>
  <si>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</si>
  <si>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</si>
  <si>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</si>
  <si>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</si>
  <si>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</si>
  <si>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</si>
  <si>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</si>
  <si>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</si>
  <si>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</si>
  <si>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</si>
  <si>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市区町村</t>
    <rPh sb="0" eb="4">
      <t>シクチョウソン</t>
    </rPh>
    <phoneticPr fontId="72"/>
  </si>
  <si>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</si>
  <si>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</si>
  <si>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</si>
  <si>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</si>
  <si>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</si>
  <si>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</si>
  <si>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訪問介護</t>
    <rPh sb="0" eb="2">
      <t>ホウモン</t>
    </rPh>
    <rPh sb="2" eb="4">
      <t>カイゴ</t>
    </rPh>
    <phoneticPr fontId="106"/>
  </si>
  <si>
    <t>11</t>
    <phoneticPr fontId="106"/>
  </si>
  <si>
    <t>北海道</t>
  </si>
  <si>
    <t>札幌市</t>
  </si>
  <si>
    <t>1級地</t>
    <rPh sb="1" eb="3">
      <t>キュウチ</t>
    </rPh>
    <phoneticPr fontId="61"/>
  </si>
  <si>
    <t>東京都</t>
    <rPh sb="0" eb="2">
      <t>トウキョウ</t>
    </rPh>
    <rPh sb="2" eb="3">
      <t>ト</t>
    </rPh>
    <phoneticPr fontId="9"/>
  </si>
  <si>
    <t>千代田区</t>
    <rPh sb="0" eb="4">
      <t>チヨダク</t>
    </rPh>
    <phoneticPr fontId="3"/>
  </si>
  <si>
    <t>訪問介護</t>
  </si>
  <si>
    <t>加算様式を指定権者に提出</t>
    <rPh sb="10" eb="12">
      <t>テイシュツ</t>
    </rPh>
    <phoneticPr fontId="9"/>
  </si>
  <si>
    <t>✓</t>
    <phoneticPr fontId="9"/>
  </si>
  <si>
    <t>（ア）研修費</t>
    <rPh sb="3" eb="5">
      <t>ケンシュウ</t>
    </rPh>
    <rPh sb="5" eb="6">
      <t>ヒ</t>
    </rPh>
    <phoneticPr fontId="5"/>
  </si>
  <si>
    <t>夜間対応型訪問介護</t>
    <rPh sb="0" eb="2">
      <t>ヤカン</t>
    </rPh>
    <rPh sb="2" eb="4">
      <t>タイオウ</t>
    </rPh>
    <rPh sb="4" eb="5">
      <t>ガタ</t>
    </rPh>
    <rPh sb="5" eb="7">
      <t>ホウモン</t>
    </rPh>
    <rPh sb="7" eb="9">
      <t>カイゴ</t>
    </rPh>
    <phoneticPr fontId="106"/>
  </si>
  <si>
    <t>71</t>
    <phoneticPr fontId="10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</si>
  <si>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</si>
  <si>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</si>
  <si>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</si>
  <si>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</si>
  <si>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</si>
  <si>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</si>
  <si>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</si>
  <si>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76</t>
    <phoneticPr fontId="10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</si>
  <si>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</si>
  <si>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</si>
  <si>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</si>
  <si>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</si>
  <si>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</si>
  <si>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</si>
  <si>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</si>
  <si>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</si>
  <si>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</si>
  <si>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</si>
  <si>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介護予防訪問入浴介護</t>
    <rPh sb="0" eb="2">
      <t>カイゴ</t>
    </rPh>
    <rPh sb="2" eb="4">
      <t>ヨボウ</t>
    </rPh>
    <rPh sb="4" eb="6">
      <t>ホウモン</t>
    </rPh>
    <rPh sb="6" eb="8">
      <t>ニュウヨク</t>
    </rPh>
    <rPh sb="8" eb="10">
      <t>カイゴ</t>
    </rPh>
    <phoneticPr fontId="106"/>
  </si>
  <si>
    <t>秋田県</t>
  </si>
  <si>
    <t>室蘭市</t>
  </si>
  <si>
    <t>文京区</t>
    <rPh sb="0" eb="3">
      <t>ブンキョウク</t>
    </rPh>
    <phoneticPr fontId="3"/>
  </si>
  <si>
    <t>介護予防訪問入浴介護</t>
    <phoneticPr fontId="9"/>
  </si>
  <si>
    <t>（ウ）その他の金額　（③ 業務改善活動の体制構築）</t>
    <phoneticPr fontId="9"/>
  </si>
  <si>
    <t>通所介護</t>
    <rPh sb="0" eb="2">
      <t>ツウショ</t>
    </rPh>
    <rPh sb="2" eb="4">
      <t>カイゴ</t>
    </rPh>
    <phoneticPr fontId="106"/>
  </si>
  <si>
    <t>15</t>
    <phoneticPr fontId="106"/>
  </si>
  <si>
    <t>山形県</t>
  </si>
  <si>
    <t>釧路市</t>
  </si>
  <si>
    <t>台東区</t>
    <rPh sb="0" eb="3">
      <t>タイトウク</t>
    </rPh>
    <phoneticPr fontId="3"/>
  </si>
  <si>
    <t>通所介護</t>
  </si>
  <si>
    <t>地域密着型通所介護</t>
    <rPh sb="0" eb="2">
      <t>チイキ</t>
    </rPh>
    <rPh sb="2" eb="5">
      <t>ミッチャクガタ</t>
    </rPh>
    <rPh sb="5" eb="7">
      <t>ツウショ</t>
    </rPh>
    <rPh sb="7" eb="9">
      <t>カイゴ</t>
    </rPh>
    <phoneticPr fontId="106"/>
  </si>
  <si>
    <t>78</t>
    <phoneticPr fontId="106"/>
  </si>
  <si>
    <t>福島県</t>
  </si>
  <si>
    <t>帯広市</t>
  </si>
  <si>
    <t>墨田区</t>
    <rPh sb="0" eb="3">
      <t>スミダク</t>
    </rPh>
    <phoneticPr fontId="3"/>
  </si>
  <si>
    <t>地域密着型通所介護</t>
  </si>
  <si>
    <t>通所リハビリテーション</t>
    <rPh sb="0" eb="2">
      <t>ツウショ</t>
    </rPh>
    <phoneticPr fontId="106"/>
  </si>
  <si>
    <t>茨城県</t>
  </si>
  <si>
    <t>北見市</t>
  </si>
  <si>
    <t>江東区</t>
    <rPh sb="0" eb="3">
      <t>コウトウク</t>
    </rPh>
    <phoneticPr fontId="3"/>
  </si>
  <si>
    <t>通所リハビリテーション</t>
    <phoneticPr fontId="9"/>
  </si>
  <si>
    <t>介護予防通所リハビリテーション</t>
    <rPh sb="0" eb="2">
      <t>カイゴ</t>
    </rPh>
    <rPh sb="2" eb="4">
      <t>ヨボウ</t>
    </rPh>
    <rPh sb="4" eb="6">
      <t>ツウショ</t>
    </rPh>
    <phoneticPr fontId="106"/>
  </si>
  <si>
    <t>栃木県</t>
  </si>
  <si>
    <t>夕張市</t>
  </si>
  <si>
    <t>品川区</t>
    <rPh sb="0" eb="3">
      <t>シナガワク</t>
    </rPh>
    <phoneticPr fontId="3"/>
  </si>
  <si>
    <t>介護予防通所リハビリテーション</t>
    <phoneticPr fontId="9"/>
  </si>
  <si>
    <t>特定施設入居者生活介護</t>
    <rPh sb="0" eb="2">
      <t>トクテイ</t>
    </rPh>
    <rPh sb="2" eb="4">
      <t>シセツ</t>
    </rPh>
    <rPh sb="4" eb="7">
      <t>ニュウキョシャ</t>
    </rPh>
    <rPh sb="7" eb="9">
      <t>セイカツ</t>
    </rPh>
    <rPh sb="9" eb="11">
      <t>カイゴ</t>
    </rPh>
    <phoneticPr fontId="106"/>
  </si>
  <si>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</si>
  <si>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</si>
  <si>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</si>
  <si>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</si>
  <si>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埼玉県</t>
  </si>
  <si>
    <t>網走市</t>
  </si>
  <si>
    <t>大田区</t>
    <rPh sb="0" eb="3">
      <t>オオタク</t>
    </rPh>
    <phoneticPr fontId="3"/>
  </si>
  <si>
    <t>特定施設入居者生活介護</t>
    <phoneticPr fontId="9"/>
  </si>
  <si>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</si>
  <si>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千葉県</t>
  </si>
  <si>
    <t>留萌市</t>
  </si>
  <si>
    <t>世田谷区</t>
    <rPh sb="0" eb="4">
      <t>セタガヤク</t>
    </rPh>
    <phoneticPr fontId="3"/>
  </si>
  <si>
    <t>介護予防特定施設入居者生活介護</t>
    <phoneticPr fontId="9"/>
  </si>
  <si>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</si>
  <si>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東京都</t>
  </si>
  <si>
    <t>苫小牧市</t>
  </si>
  <si>
    <t>渋谷区</t>
    <rPh sb="0" eb="3">
      <t>シブヤク</t>
    </rPh>
    <phoneticPr fontId="3"/>
  </si>
  <si>
    <t>地域密着型特定施設入居者生活介護</t>
    <phoneticPr fontId="9"/>
  </si>
  <si>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</si>
  <si>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神奈川県</t>
  </si>
  <si>
    <t>稚内市</t>
  </si>
  <si>
    <t>中野区</t>
    <rPh sb="0" eb="3">
      <t>ナカノク</t>
    </rPh>
    <phoneticPr fontId="3"/>
  </si>
  <si>
    <t>地域密着型特定施設入居者生活介護（短期利用型）</t>
    <phoneticPr fontId="9"/>
  </si>
  <si>
    <t>認知症対応型通所介護</t>
    <rPh sb="0" eb="2">
      <t>ニンチ</t>
    </rPh>
    <rPh sb="2" eb="3">
      <t>ショウ</t>
    </rPh>
    <rPh sb="3" eb="6">
      <t>タイオウガタ</t>
    </rPh>
    <rPh sb="6" eb="8">
      <t>ツウショ</t>
    </rPh>
    <rPh sb="8" eb="10">
      <t>カイゴ</t>
    </rPh>
    <phoneticPr fontId="106"/>
  </si>
  <si>
    <t>新潟県</t>
  </si>
  <si>
    <t>美唄市</t>
  </si>
  <si>
    <t>杉並区</t>
    <rPh sb="0" eb="3">
      <t>スギナミク</t>
    </rPh>
    <phoneticPr fontId="3"/>
  </si>
  <si>
    <t>認知症対応型通所介護</t>
    <phoneticPr fontId="9"/>
  </si>
  <si>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</si>
  <si>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富山県</t>
  </si>
  <si>
    <t>芦別市</t>
  </si>
  <si>
    <t>豊島区</t>
    <rPh sb="0" eb="3">
      <t>トシマク</t>
    </rPh>
    <phoneticPr fontId="3"/>
  </si>
  <si>
    <t>介護予防認知症対応型通所介護</t>
    <phoneticPr fontId="9"/>
  </si>
  <si>
    <t>小規模多機能型居宅介護</t>
    <rPh sb="0" eb="3">
      <t>ショウキボ</t>
    </rPh>
    <rPh sb="3" eb="7">
      <t>タキノウガタ</t>
    </rPh>
    <rPh sb="7" eb="9">
      <t>キョタク</t>
    </rPh>
    <rPh sb="9" eb="11">
      <t>カイゴ</t>
    </rPh>
    <phoneticPr fontId="106"/>
  </si>
  <si>
    <t>石川県</t>
  </si>
  <si>
    <t>江別市</t>
  </si>
  <si>
    <t>北区</t>
    <rPh sb="0" eb="2">
      <t>キタク</t>
    </rPh>
    <phoneticPr fontId="3"/>
  </si>
  <si>
    <t>小規模多機能型居宅介護</t>
    <phoneticPr fontId="9"/>
  </si>
  <si>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</si>
  <si>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福井県</t>
  </si>
  <si>
    <t>赤平市</t>
  </si>
  <si>
    <t>荒川区</t>
    <rPh sb="0" eb="3">
      <t>アラカワク</t>
    </rPh>
    <phoneticPr fontId="3"/>
  </si>
  <si>
    <t>小規模多機能型居宅介護（短期利用型）</t>
    <phoneticPr fontId="9"/>
  </si>
  <si>
    <t>介護予防小規模多機能型居宅介護</t>
    <rPh sb="0" eb="2">
      <t>カイゴ</t>
    </rPh>
    <rPh sb="2" eb="4">
      <t>ヨボウ</t>
    </rPh>
    <rPh sb="4" eb="7">
      <t>ショウキボ</t>
    </rPh>
    <rPh sb="7" eb="11">
      <t>タキノウガタ</t>
    </rPh>
    <rPh sb="11" eb="13">
      <t>キョタク</t>
    </rPh>
    <rPh sb="13" eb="15">
      <t>カイゴ</t>
    </rPh>
    <phoneticPr fontId="106"/>
  </si>
  <si>
    <t>山梨県</t>
  </si>
  <si>
    <t>紋別市</t>
  </si>
  <si>
    <t>板橋区</t>
    <rPh sb="0" eb="3">
      <t>イタバシク</t>
    </rPh>
    <phoneticPr fontId="3"/>
  </si>
  <si>
    <t>介護予防小規模多機能型居宅介護</t>
    <phoneticPr fontId="9"/>
  </si>
  <si>
    <t>介護予防小規模多機能型居宅介護（短期利用型）</t>
    <rPh sb="0" eb="2">
      <t>カイゴ</t>
    </rPh>
    <rPh sb="2" eb="4">
      <t>ヨボウ</t>
    </rPh>
    <phoneticPr fontId="106"/>
  </si>
  <si>
    <t>長野県</t>
  </si>
  <si>
    <t>士別市</t>
  </si>
  <si>
    <t>練馬区</t>
    <rPh sb="0" eb="3">
      <t>ネリマク</t>
    </rPh>
    <phoneticPr fontId="3"/>
  </si>
  <si>
    <t>介護予防小規模多機能型居宅介護（短期利用型）</t>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</si>
  <si>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</si>
  <si>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岐阜県</t>
  </si>
  <si>
    <t>名寄市</t>
  </si>
  <si>
    <t>足立区</t>
    <rPh sb="0" eb="3">
      <t>アダチク</t>
    </rPh>
    <phoneticPr fontId="3"/>
  </si>
  <si>
    <t>複合型サービス（看護小規模多機能型居宅介護）</t>
    <phoneticPr fontId="9"/>
  </si>
  <si>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</si>
  <si>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静岡県</t>
  </si>
  <si>
    <t>三笠市</t>
  </si>
  <si>
    <t>葛飾区</t>
    <rPh sb="0" eb="3">
      <t>カツシカク</t>
    </rPh>
    <phoneticPr fontId="3"/>
  </si>
  <si>
    <t>複合型サービス（看護小規模多機能型居宅介護・短期利用型）</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</si>
  <si>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</si>
  <si>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愛知県</t>
  </si>
  <si>
    <t>根室市</t>
  </si>
  <si>
    <t>江戸川区</t>
    <rPh sb="0" eb="4">
      <t>エドガワク</t>
    </rPh>
    <phoneticPr fontId="3"/>
  </si>
  <si>
    <t>認知症対応型共同生活介護</t>
    <phoneticPr fontId="9"/>
  </si>
  <si>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</si>
  <si>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三重県</t>
  </si>
  <si>
    <t>千歳市</t>
  </si>
  <si>
    <t>2級地</t>
    <rPh sb="1" eb="3">
      <t>キュウチ</t>
    </rPh>
    <phoneticPr fontId="61"/>
  </si>
  <si>
    <t>調布市</t>
  </si>
  <si>
    <t>認知症対応型共同生活介護（短期利用型）</t>
    <phoneticPr fontId="9"/>
  </si>
  <si>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</si>
  <si>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滋賀県</t>
  </si>
  <si>
    <t>滝川市</t>
  </si>
  <si>
    <t>町田市</t>
    <rPh sb="0" eb="3">
      <t>マチダシ</t>
    </rPh>
    <phoneticPr fontId="3"/>
  </si>
  <si>
    <t>介護予防認知症対応型共同生活介護</t>
    <rPh sb="0" eb="2">
      <t>カイゴ</t>
    </rPh>
    <rPh sb="2" eb="4">
      <t>ヨボウ</t>
    </rPh>
    <phoneticPr fontId="9"/>
  </si>
  <si>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</si>
  <si>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京都府</t>
  </si>
  <si>
    <t>砂川市</t>
  </si>
  <si>
    <t>狛江市</t>
    <rPh sb="0" eb="3">
      <t>コマエシ</t>
    </rPh>
    <phoneticPr fontId="3"/>
  </si>
  <si>
    <t>介護予防認知症対応型共同生活介護（短期利用型）</t>
    <rPh sb="0" eb="2">
      <t>カイゴ</t>
    </rPh>
    <rPh sb="2" eb="4">
      <t>ヨボウ</t>
    </rPh>
    <phoneticPr fontId="9"/>
  </si>
  <si>
    <t>介護老人福祉施設サービス</t>
    <rPh sb="0" eb="2">
      <t>カイゴ</t>
    </rPh>
    <rPh sb="2" eb="4">
      <t>ロウジン</t>
    </rPh>
    <rPh sb="4" eb="6">
      <t>フクシ</t>
    </rPh>
    <rPh sb="6" eb="8">
      <t>シセツ</t>
    </rPh>
    <phoneticPr fontId="106"/>
  </si>
  <si>
    <t>51</t>
    <phoneticPr fontId="106"/>
  </si>
  <si>
    <t>大阪府</t>
  </si>
  <si>
    <t>歌志内市</t>
  </si>
  <si>
    <t>多摩市</t>
    <rPh sb="0" eb="3">
      <t>タマシ</t>
    </rPh>
    <phoneticPr fontId="3"/>
  </si>
  <si>
    <t>介護老人福祉施設サービス</t>
    <phoneticPr fontId="9"/>
  </si>
  <si>
    <t>地域密着型介護老人福祉施設</t>
    <rPh sb="0" eb="2">
      <t>チイキ</t>
    </rPh>
    <rPh sb="2" eb="5">
      <t>ミッチャクガタ</t>
    </rPh>
    <rPh sb="5" eb="7">
      <t>カイゴ</t>
    </rPh>
    <rPh sb="7" eb="9">
      <t>ロウジン</t>
    </rPh>
    <rPh sb="9" eb="11">
      <t>フクシ</t>
    </rPh>
    <rPh sb="11" eb="13">
      <t>シセツ</t>
    </rPh>
    <phoneticPr fontId="106"/>
  </si>
  <si>
    <t>54</t>
    <phoneticPr fontId="10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</si>
  <si>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</si>
  <si>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</si>
  <si>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</si>
  <si>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</si>
  <si>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</si>
  <si>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</si>
  <si>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</si>
  <si>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</si>
  <si>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</si>
  <si>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介護予防短期入所生活介護</t>
    <rPh sb="0" eb="2">
      <t>カイゴ</t>
    </rPh>
    <rPh sb="2" eb="4">
      <t>ヨボウ</t>
    </rPh>
    <rPh sb="4" eb="6">
      <t>タンキ</t>
    </rPh>
    <rPh sb="6" eb="8">
      <t>ニュウショ</t>
    </rPh>
    <rPh sb="8" eb="10">
      <t>セイカツ</t>
    </rPh>
    <rPh sb="10" eb="12">
      <t>カイゴ</t>
    </rPh>
    <phoneticPr fontId="106"/>
  </si>
  <si>
    <t>和歌山県</t>
  </si>
  <si>
    <t>登別市</t>
  </si>
  <si>
    <t>大阪府</t>
    <rPh sb="0" eb="3">
      <t>オオサカフ</t>
    </rPh>
    <phoneticPr fontId="9"/>
  </si>
  <si>
    <t>大阪市</t>
    <rPh sb="0" eb="3">
      <t>オオサカシ</t>
    </rPh>
    <phoneticPr fontId="3"/>
  </si>
  <si>
    <t>介護予防短期入所生活介護</t>
    <phoneticPr fontId="9"/>
  </si>
  <si>
    <t>介護老人保健施設サービス</t>
    <rPh sb="0" eb="2">
      <t>カイゴ</t>
    </rPh>
    <rPh sb="2" eb="4">
      <t>ロウジン</t>
    </rPh>
    <rPh sb="4" eb="6">
      <t>ホケン</t>
    </rPh>
    <rPh sb="6" eb="8">
      <t>シセツ</t>
    </rPh>
    <phoneticPr fontId="106"/>
  </si>
  <si>
    <t>52</t>
    <phoneticPr fontId="106"/>
  </si>
  <si>
    <t>鳥取県</t>
  </si>
  <si>
    <t>恵庭市</t>
  </si>
  <si>
    <t>3級地</t>
    <rPh sb="1" eb="3">
      <t>キュウチ</t>
    </rPh>
    <phoneticPr fontId="61"/>
  </si>
  <si>
    <t>埼玉県</t>
    <rPh sb="0" eb="3">
      <t>サイタマケン</t>
    </rPh>
    <phoneticPr fontId="9"/>
  </si>
  <si>
    <t>さいたま市</t>
  </si>
  <si>
    <t>介護老人保健施設サービス</t>
    <phoneticPr fontId="9"/>
  </si>
  <si>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</si>
  <si>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島根県</t>
  </si>
  <si>
    <t>伊達市</t>
  </si>
  <si>
    <t>千葉県</t>
    <rPh sb="0" eb="3">
      <t>チバケン</t>
    </rPh>
    <phoneticPr fontId="9"/>
  </si>
  <si>
    <t>千葉市</t>
  </si>
  <si>
    <t>短期入所療養介護（介護老人保健施設）</t>
    <phoneticPr fontId="9"/>
  </si>
  <si>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</si>
  <si>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</si>
  <si>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</si>
  <si>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</si>
  <si>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</si>
  <si>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</si>
  <si>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</si>
  <si>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</si>
  <si>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</si>
  <si>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介護予防短期入所療養介護 （病院等（老健以外）)</t>
    <rPh sb="0" eb="2">
      <t>カイゴ</t>
    </rPh>
    <rPh sb="2" eb="4">
      <t>ヨボウ</t>
    </rPh>
    <phoneticPr fontId="106"/>
  </si>
  <si>
    <t>山口県</t>
  </si>
  <si>
    <t>北斗市</t>
  </si>
  <si>
    <t>武蔵野市</t>
  </si>
  <si>
    <t>介護予防短期入所療養介護 （病院等（老健以外）)</t>
    <phoneticPr fontId="9"/>
  </si>
  <si>
    <t>介護医療院サービス</t>
    <rPh sb="0" eb="2">
      <t>カイゴ</t>
    </rPh>
    <rPh sb="2" eb="4">
      <t>イリョウ</t>
    </rPh>
    <rPh sb="4" eb="5">
      <t>イン</t>
    </rPh>
    <phoneticPr fontId="106"/>
  </si>
  <si>
    <t>55</t>
    <phoneticPr fontId="106"/>
  </si>
  <si>
    <t>徳島県</t>
  </si>
  <si>
    <t>当別町</t>
  </si>
  <si>
    <t>三鷹市</t>
  </si>
  <si>
    <t>介護医療院サービス</t>
    <phoneticPr fontId="9"/>
  </si>
  <si>
    <t>短期入所療養介護（介護医療院）</t>
    <phoneticPr fontId="106"/>
  </si>
  <si>
    <t>香川県</t>
  </si>
  <si>
    <t>新篠津村</t>
  </si>
  <si>
    <t>青梅市</t>
  </si>
  <si>
    <t>短期入所療養介護（介護医療院）</t>
    <phoneticPr fontId="9"/>
  </si>
  <si>
    <t>介護予防短期入所療養介護（介護医療院）</t>
    <phoneticPr fontId="106"/>
  </si>
  <si>
    <t>愛媛県</t>
  </si>
  <si>
    <t>松前町</t>
  </si>
  <si>
    <t>府中市</t>
    <phoneticPr fontId="9"/>
  </si>
  <si>
    <t>介護予防短期入所療養介護（介護医療院）</t>
    <phoneticPr fontId="9"/>
  </si>
  <si>
    <t>訪問型サービス（独自）</t>
    <rPh sb="0" eb="2">
      <t>ホウモン</t>
    </rPh>
    <rPh sb="2" eb="3">
      <t>ガタ</t>
    </rPh>
    <rPh sb="8" eb="10">
      <t>ドクジ</t>
    </rPh>
    <phoneticPr fontId="106"/>
  </si>
  <si>
    <t>A2</t>
    <phoneticPr fontId="106"/>
  </si>
  <si>
    <t>高知県</t>
  </si>
  <si>
    <t>福島町</t>
  </si>
  <si>
    <t>小金井市</t>
  </si>
  <si>
    <t>訪問型サービス（独自／定率）</t>
    <rPh sb="0" eb="2">
      <t>ホウモン</t>
    </rPh>
    <rPh sb="2" eb="3">
      <t>ガタ</t>
    </rPh>
    <rPh sb="8" eb="10">
      <t>ドクジ</t>
    </rPh>
    <rPh sb="11" eb="13">
      <t>テイリツ</t>
    </rPh>
    <phoneticPr fontId="106"/>
  </si>
  <si>
    <t>福岡県</t>
  </si>
  <si>
    <t>知内町</t>
  </si>
  <si>
    <t>小平市</t>
  </si>
  <si>
    <t>訪問型サービス（独自／定額）</t>
    <rPh sb="0" eb="2">
      <t>ホウモン</t>
    </rPh>
    <rPh sb="2" eb="3">
      <t>ガタ</t>
    </rPh>
    <rPh sb="8" eb="10">
      <t>ドクジ</t>
    </rPh>
    <rPh sb="11" eb="13">
      <t>テイガク</t>
    </rPh>
    <phoneticPr fontId="106"/>
  </si>
  <si>
    <t>佐賀県</t>
  </si>
  <si>
    <t>木古内町</t>
  </si>
  <si>
    <t>日野市</t>
  </si>
  <si>
    <t>通所型サービス（独自）</t>
    <rPh sb="0" eb="2">
      <t>ツウショ</t>
    </rPh>
    <rPh sb="2" eb="3">
      <t>ガタ</t>
    </rPh>
    <rPh sb="8" eb="10">
      <t>ドクジ</t>
    </rPh>
    <phoneticPr fontId="106"/>
  </si>
  <si>
    <t>A6</t>
    <phoneticPr fontId="106"/>
  </si>
  <si>
    <t>長崎県</t>
  </si>
  <si>
    <t>七飯町</t>
  </si>
  <si>
    <t>東村山市</t>
    <rPh sb="0" eb="4">
      <t>ヒガシムラヤマシ</t>
    </rPh>
    <phoneticPr fontId="3"/>
  </si>
  <si>
    <t>通所型サービス（独自／定率）</t>
    <rPh sb="0" eb="2">
      <t>ツウショ</t>
    </rPh>
    <rPh sb="2" eb="3">
      <t>ガタ</t>
    </rPh>
    <rPh sb="8" eb="10">
      <t>ドクジ</t>
    </rPh>
    <rPh sb="11" eb="13">
      <t>テイリツ</t>
    </rPh>
    <phoneticPr fontId="106"/>
  </si>
  <si>
    <t>熊本県</t>
  </si>
  <si>
    <t>鹿部町</t>
  </si>
  <si>
    <t>国分寺市</t>
  </si>
  <si>
    <t>通所型サービス（独自／定額）</t>
    <rPh sb="0" eb="2">
      <t>ツウショ</t>
    </rPh>
    <rPh sb="2" eb="3">
      <t>ガタ</t>
    </rPh>
    <rPh sb="8" eb="10">
      <t>ドクジ</t>
    </rPh>
    <rPh sb="11" eb="13">
      <t>テイガク</t>
    </rPh>
    <phoneticPr fontId="106"/>
  </si>
  <si>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</si>
  <si>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</si>
  <si>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</si>
  <si>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</si>
  <si>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</si>
  <si>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</si>
  <si>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</si>
  <si>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</si>
  <si>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</si>
  <si>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</si>
  <si>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</si>
  <si>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</si>
  <si>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</si>
  <si>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</si>
  <si>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</si>
  <si>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</si>
  <si>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</si>
  <si>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</si>
  <si>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</si>
  <si>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</si>
  <si>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</si>
  <si>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</si>
  <si>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</si>
  <si>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</si>
  <si>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</si>
  <si>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</si>
  <si>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</si>
  <si>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</si>
  <si>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</si>
  <si>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</si>
  <si>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</si>
  <si>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</si>
  <si>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</si>
  <si>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</si>
  <si>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</si>
  <si>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</si>
  <si>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</si>
  <si>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</si>
  <si>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</si>
  <si>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61"/>
  </si>
  <si>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</si>
  <si>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</si>
  <si>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</si>
  <si>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</si>
  <si>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</si>
  <si>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</si>
  <si>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</si>
  <si>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</si>
  <si>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</si>
  <si>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</si>
  <si>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</si>
  <si>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</si>
  <si>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</si>
  <si>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</si>
  <si>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</si>
  <si>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</si>
  <si>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</si>
  <si>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</si>
  <si>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</si>
  <si>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</si>
  <si>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</si>
  <si>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</si>
  <si>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</si>
  <si>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</si>
  <si>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</si>
  <si>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</si>
  <si>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</si>
  <si>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</si>
  <si>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</si>
  <si>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</si>
  <si>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</si>
  <si>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</si>
  <si>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</si>
  <si>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</si>
  <si>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</si>
  <si>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</si>
  <si>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</si>
  <si>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</si>
  <si>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</si>
  <si>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</si>
  <si>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</si>
  <si>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</si>
  <si>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</si>
  <si>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</si>
  <si>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</si>
  <si>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</si>
  <si>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</si>
  <si>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</si>
  <si>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1"/>
  </si>
  <si>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</si>
  <si>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</si>
  <si>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</si>
  <si>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</si>
  <si>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</si>
  <si>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</si>
  <si>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</si>
  <si>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</si>
  <si>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</si>
  <si>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</si>
  <si>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</si>
  <si>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</si>
  <si>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</si>
  <si>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</si>
  <si>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</si>
  <si>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</si>
  <si>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</si>
  <si>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</si>
  <si>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</si>
  <si>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</si>
  <si>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</si>
  <si>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</si>
  <si>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</si>
  <si>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</si>
  <si>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</si>
  <si>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</si>
  <si>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</si>
  <si>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</si>
  <si>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</si>
  <si>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</si>
  <si>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</si>
  <si>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</si>
  <si>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</si>
  <si>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</si>
  <si>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</si>
  <si>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</si>
  <si>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</si>
  <si>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</si>
  <si>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</si>
  <si>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</si>
  <si>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</si>
  <si>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</si>
  <si>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</si>
  <si>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</si>
  <si>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</si>
  <si>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</si>
  <si>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</si>
  <si>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</si>
  <si>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</si>
  <si>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</si>
  <si>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</si>
  <si>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</si>
  <si>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</si>
  <si>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</si>
  <si>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</si>
  <si>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</si>
  <si>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</si>
  <si>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</si>
  <si>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</si>
  <si>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</si>
  <si>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</si>
  <si>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</si>
  <si>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</si>
  <si>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</si>
  <si>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</si>
  <si>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</si>
  <si>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</si>
  <si>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</si>
  <si>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</si>
  <si>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1"/>
  </si>
  <si>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</si>
  <si>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</si>
  <si>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</si>
  <si>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</si>
  <si>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</si>
  <si>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</si>
  <si>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</si>
  <si>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</si>
  <si>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</si>
  <si>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</si>
  <si>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</si>
  <si>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</si>
  <si>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</si>
  <si>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</si>
  <si>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</si>
  <si>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</si>
  <si>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</si>
  <si>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</si>
  <si>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</si>
  <si>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</si>
  <si>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</si>
  <si>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</si>
  <si>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</si>
  <si>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</si>
  <si>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</si>
  <si>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</si>
  <si>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</si>
  <si>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</si>
  <si>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</si>
  <si>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</si>
  <si>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</si>
  <si>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</si>
  <si>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</si>
  <si>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</si>
  <si>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</si>
  <si>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</si>
  <si>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</si>
  <si>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</si>
  <si>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</si>
  <si>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</si>
  <si>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</si>
  <si>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</si>
  <si>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</si>
  <si>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</si>
  <si>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</si>
  <si>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</si>
  <si>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</si>
  <si>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</si>
  <si>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</si>
  <si>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</si>
  <si>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61"/>
  </si>
  <si>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</si>
  <si>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</si>
  <si>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</si>
  <si>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</si>
  <si>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</si>
  <si>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</si>
  <si>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</si>
  <si>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</si>
  <si>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</si>
  <si>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</si>
  <si>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</si>
  <si>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</si>
  <si>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</si>
  <si>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</si>
  <si>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</si>
  <si>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</si>
  <si>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</si>
  <si>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</si>
  <si>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</si>
  <si>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</si>
  <si>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</si>
  <si>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</si>
  <si>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</si>
  <si>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</si>
  <si>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</si>
  <si>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</si>
  <si>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</si>
  <si>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</si>
  <si>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</si>
  <si>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</si>
  <si>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</si>
  <si>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</si>
  <si>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</si>
  <si>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</si>
  <si>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</si>
  <si>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</si>
  <si>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</si>
  <si>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</si>
  <si>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</si>
  <si>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</si>
  <si>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</si>
  <si>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</si>
  <si>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</si>
  <si>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</si>
  <si>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</si>
  <si>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</si>
  <si>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</si>
  <si>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</si>
  <si>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</si>
  <si>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</si>
  <si>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</si>
  <si>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</si>
  <si>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</si>
  <si>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</si>
  <si>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</si>
  <si>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</si>
  <si>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</si>
  <si>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</si>
  <si>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</si>
  <si>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</si>
  <si>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</si>
  <si>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</si>
  <si>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</si>
  <si>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</si>
  <si>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</si>
  <si>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</si>
  <si>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</si>
  <si>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</si>
  <si>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</si>
  <si>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</si>
  <si>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</si>
  <si>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</si>
  <si>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</si>
  <si>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</si>
  <si>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</si>
  <si>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</si>
  <si>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</si>
  <si>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</si>
  <si>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</si>
  <si>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</si>
  <si>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</si>
  <si>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</si>
  <si>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</si>
  <si>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</si>
  <si>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</si>
  <si>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</si>
  <si>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</si>
  <si>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</si>
  <si>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</si>
  <si>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</si>
  <si>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</si>
  <si>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</si>
  <si>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</si>
  <si>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</si>
  <si>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</si>
  <si>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</si>
  <si>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</si>
  <si>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</si>
  <si>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</si>
  <si>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</si>
  <si>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</si>
  <si>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</si>
  <si>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</si>
  <si>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</si>
  <si>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</si>
  <si>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</si>
  <si>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</si>
  <si>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</si>
  <si>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</si>
  <si>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</si>
  <si>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</si>
  <si>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</si>
  <si>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</si>
  <si>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</si>
  <si>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</si>
  <si>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</si>
  <si>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</si>
  <si>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</si>
  <si>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</si>
  <si>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</si>
  <si>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</si>
  <si>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</si>
  <si>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</si>
  <si>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</si>
  <si>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</si>
  <si>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</si>
  <si>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</si>
  <si>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</si>
  <si>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</si>
  <si>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</si>
  <si>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</si>
  <si>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</si>
  <si>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</si>
  <si>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</si>
  <si>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</si>
  <si>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</si>
  <si>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</si>
  <si>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</si>
  <si>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</si>
  <si>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</si>
  <si>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</si>
  <si>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</si>
  <si>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</si>
  <si>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</si>
  <si>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</si>
  <si>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</si>
  <si>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</si>
  <si>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</si>
  <si>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</si>
  <si>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</si>
  <si>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</si>
  <si>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</si>
  <si>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</si>
  <si>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</si>
  <si>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</si>
  <si>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</si>
  <si>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</si>
  <si>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</si>
  <si>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</si>
  <si>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</si>
  <si>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</si>
  <si>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</si>
  <si>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</si>
  <si>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</si>
  <si>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</si>
  <si>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</si>
  <si>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</si>
  <si>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</si>
  <si>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</si>
  <si>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</si>
  <si>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</si>
  <si>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</si>
  <si>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</si>
  <si>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</si>
  <si>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</si>
  <si>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</si>
  <si>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</si>
  <si>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</si>
  <si>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</si>
  <si>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</si>
  <si>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</si>
  <si>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</si>
  <si>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</si>
  <si>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</si>
  <si>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</si>
  <si>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</si>
  <si>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</si>
  <si>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</si>
  <si>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</si>
  <si>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</si>
  <si>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</si>
  <si>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</si>
  <si>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</si>
  <si>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</si>
  <si>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</si>
  <si>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</si>
  <si>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</si>
  <si>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</si>
  <si>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</si>
  <si>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</si>
  <si>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</si>
  <si>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</si>
  <si>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</si>
  <si>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</si>
  <si>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</si>
  <si>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</si>
  <si>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</si>
  <si>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</si>
  <si>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</si>
  <si>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</si>
  <si>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</si>
  <si>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</si>
  <si>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</si>
  <si>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</si>
  <si>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</si>
  <si>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</si>
  <si>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</si>
  <si>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</si>
  <si>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</si>
  <si>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</si>
  <si>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</si>
  <si>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</si>
  <si>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</si>
  <si>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</si>
  <si>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</si>
  <si>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</si>
  <si>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</si>
  <si>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</si>
  <si>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</si>
  <si>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</si>
  <si>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</si>
  <si>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</si>
  <si>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</si>
  <si>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</si>
  <si>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</si>
  <si>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</si>
  <si>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</si>
  <si>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</si>
  <si>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</si>
  <si>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</si>
  <si>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</si>
  <si>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</si>
  <si>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</si>
  <si>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</si>
  <si>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</si>
  <si>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</si>
  <si>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</si>
  <si>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</si>
  <si>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</si>
  <si>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</si>
  <si>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</si>
  <si>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</si>
  <si>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</si>
  <si>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</si>
  <si>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</si>
  <si>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</si>
  <si>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</si>
  <si>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</si>
  <si>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</si>
  <si>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</si>
  <si>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</si>
  <si>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</si>
  <si>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</si>
  <si>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</si>
  <si>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</si>
  <si>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</si>
  <si>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</si>
  <si>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</si>
  <si>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</si>
  <si>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</si>
  <si>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</si>
  <si>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</si>
  <si>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</si>
  <si>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61"/>
  </si>
  <si>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</si>
  <si>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</si>
  <si>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</si>
  <si>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</si>
  <si>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</si>
  <si>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</si>
  <si>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</si>
  <si>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</si>
  <si>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</si>
  <si>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</si>
  <si>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</si>
  <si>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</si>
  <si>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</si>
  <si>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</si>
  <si>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</si>
  <si>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</si>
  <si>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</si>
  <si>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</si>
  <si>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</si>
  <si>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</si>
  <si>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</si>
  <si>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</si>
  <si>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</si>
  <si>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</si>
  <si>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</si>
  <si>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</si>
  <si>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</si>
  <si>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</si>
  <si>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</si>
  <si>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</si>
  <si>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</si>
  <si>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</si>
  <si>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</si>
  <si>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</si>
  <si>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</si>
  <si>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</si>
  <si>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</si>
  <si>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</si>
  <si>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</si>
  <si>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</si>
  <si>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</si>
  <si>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</si>
  <si>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</si>
  <si>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</si>
  <si>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</si>
  <si>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</si>
  <si>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</si>
  <si>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</si>
  <si>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</si>
  <si>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</si>
  <si>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</si>
  <si>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</si>
  <si>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</si>
  <si>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</si>
  <si>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</si>
  <si>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</si>
  <si>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</si>
  <si>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</si>
  <si>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</si>
  <si>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</si>
  <si>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</si>
  <si>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</si>
  <si>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</si>
  <si>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</si>
  <si>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</si>
  <si>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</si>
  <si>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</si>
  <si>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</si>
  <si>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</si>
  <si>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</si>
  <si>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</si>
  <si>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</si>
  <si>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</si>
  <si>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</si>
  <si>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</si>
  <si>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</si>
  <si>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</si>
  <si>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</si>
  <si>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</si>
  <si>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</si>
  <si>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</si>
  <si>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</si>
  <si>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</si>
  <si>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</si>
  <si>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</si>
  <si>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</si>
  <si>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</si>
  <si>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</si>
  <si>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</si>
  <si>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</si>
  <si>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</si>
  <si>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</si>
  <si>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</si>
  <si>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</si>
  <si>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</si>
  <si>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</si>
  <si>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</si>
  <si>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</si>
  <si>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</si>
  <si>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</si>
  <si>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</si>
  <si>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</si>
  <si>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</si>
  <si>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</si>
  <si>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</si>
  <si>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</si>
  <si>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</si>
  <si>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</si>
  <si>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</si>
  <si>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</si>
  <si>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</si>
  <si>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</si>
  <si>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</si>
  <si>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</si>
  <si>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</si>
  <si>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</si>
  <si>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</si>
  <si>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</si>
  <si>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</si>
  <si>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</si>
  <si>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</si>
  <si>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</si>
  <si>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</si>
  <si>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</si>
  <si>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</si>
  <si>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</si>
  <si>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</si>
  <si>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</si>
  <si>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</si>
  <si>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</si>
  <si>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</si>
  <si>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</si>
  <si>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</si>
  <si>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</si>
  <si>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</si>
  <si>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</si>
  <si>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</si>
  <si>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</si>
  <si>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</si>
  <si>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</si>
  <si>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</si>
  <si>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</si>
  <si>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</si>
  <si>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</si>
  <si>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</si>
  <si>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</si>
  <si>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</si>
  <si>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</si>
  <si>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</si>
  <si>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</si>
  <si>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</si>
  <si>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</si>
  <si>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</si>
  <si>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</si>
  <si>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</si>
  <si>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</si>
  <si>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</si>
  <si>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</si>
  <si>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</si>
  <si>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</si>
  <si>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</si>
  <si>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</si>
  <si>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</si>
  <si>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</si>
  <si>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</si>
  <si>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</si>
  <si>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</si>
  <si>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</si>
  <si>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</si>
  <si>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</si>
  <si>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</si>
  <si>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</si>
  <si>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</si>
  <si>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</si>
  <si>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</si>
  <si>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</si>
  <si>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</si>
  <si>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</si>
  <si>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</si>
  <si>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</si>
  <si>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</si>
  <si>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</si>
  <si>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</si>
  <si>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</si>
  <si>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</si>
  <si>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</si>
  <si>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</si>
  <si>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</si>
  <si>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</si>
  <si>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</si>
  <si>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</si>
  <si>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</si>
  <si>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</si>
  <si>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</si>
  <si>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</si>
  <si>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</si>
  <si>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</si>
  <si>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</si>
  <si>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</si>
  <si>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</si>
  <si>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</si>
  <si>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</si>
  <si>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</si>
  <si>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</si>
  <si>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</si>
  <si>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</si>
  <si>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</si>
  <si>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</si>
  <si>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</si>
  <si>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</si>
  <si>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</si>
  <si>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</si>
  <si>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</si>
  <si>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</si>
  <si>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</si>
  <si>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</si>
  <si>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</si>
  <si>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</si>
  <si>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</si>
  <si>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</si>
  <si>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</si>
  <si>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</si>
  <si>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</si>
  <si>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</si>
  <si>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</si>
  <si>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</si>
  <si>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</si>
  <si>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</si>
  <si>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</si>
  <si>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</si>
  <si>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</si>
  <si>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</si>
  <si>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</si>
  <si>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</si>
  <si>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</si>
  <si>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</si>
  <si>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</si>
  <si>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</si>
  <si>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</si>
  <si>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</si>
  <si>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</si>
  <si>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</si>
  <si>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</si>
  <si>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</si>
  <si>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</si>
  <si>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</si>
  <si>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</si>
  <si>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</si>
  <si>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</si>
  <si>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</si>
  <si>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</si>
  <si>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</si>
  <si>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</si>
  <si>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</si>
  <si>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</si>
  <si>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</si>
  <si>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</si>
  <si>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</si>
  <si>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</si>
  <si>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</si>
  <si>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</si>
  <si>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</si>
  <si>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</si>
  <si>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</si>
  <si>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</si>
  <si>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</si>
  <si>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</si>
  <si>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</si>
  <si>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</si>
  <si>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</si>
  <si>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</si>
  <si>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</si>
  <si>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</si>
  <si>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</si>
  <si>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</si>
  <si>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</si>
  <si>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</si>
  <si>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</si>
  <si>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</si>
  <si>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</si>
  <si>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</si>
  <si>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</si>
  <si>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</si>
  <si>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</si>
  <si>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</si>
  <si>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</si>
  <si>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</si>
  <si>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</si>
  <si>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</si>
  <si>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</si>
  <si>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</si>
  <si>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</si>
  <si>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</si>
  <si>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</si>
  <si>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</si>
  <si>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</si>
  <si>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</si>
  <si>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</si>
  <si>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</si>
  <si>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</si>
  <si>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</si>
  <si>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</si>
  <si>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</si>
  <si>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</si>
  <si>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</si>
  <si>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</si>
  <si>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</si>
  <si>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</si>
  <si>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</si>
  <si>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</si>
  <si>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</si>
  <si>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</si>
  <si>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</si>
  <si>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</si>
  <si>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</si>
  <si>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</si>
  <si>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</si>
  <si>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1"/>
  </si>
  <si>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</si>
  <si>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</si>
  <si>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</si>
  <si>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</si>
  <si>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</si>
  <si>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</si>
  <si>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</si>
  <si>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</si>
  <si>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</si>
  <si>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</si>
  <si>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</si>
  <si>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</si>
  <si>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</si>
  <si>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</si>
  <si>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</si>
  <si>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</si>
  <si>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</si>
  <si>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</si>
  <si>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</si>
  <si>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</si>
  <si>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</si>
  <si>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</si>
  <si>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</si>
  <si>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</si>
  <si>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</si>
  <si>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</si>
  <si>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</si>
  <si>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</si>
  <si>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</si>
  <si>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</si>
  <si>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</si>
  <si>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</si>
  <si>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</si>
  <si>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</si>
  <si>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</si>
  <si>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</si>
  <si>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</si>
  <si>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</si>
  <si>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</si>
  <si>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</si>
  <si>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</si>
  <si>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</si>
  <si>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</si>
  <si>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</si>
  <si>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</si>
  <si>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</si>
  <si>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</si>
  <si>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</si>
  <si>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</si>
  <si>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</si>
  <si>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</si>
  <si>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</si>
  <si>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</si>
  <si>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</si>
  <si>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</si>
  <si>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</si>
  <si>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</si>
  <si>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</si>
  <si>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</si>
  <si>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</si>
  <si>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</si>
  <si>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</si>
  <si>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</si>
  <si>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</si>
  <si>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</si>
  <si>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</si>
  <si>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</si>
  <si>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</si>
  <si>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</si>
  <si>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</si>
  <si>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</si>
  <si>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</si>
  <si>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</si>
  <si>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</si>
  <si>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</si>
  <si>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</si>
  <si>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</si>
  <si>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</si>
  <si>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</si>
  <si>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</si>
  <si>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</si>
  <si>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</si>
  <si>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</si>
  <si>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</si>
  <si>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</si>
  <si>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</si>
  <si>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</si>
  <si>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</si>
  <si>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</si>
  <si>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</si>
  <si>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</si>
  <si>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</si>
  <si>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</si>
  <si>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</si>
  <si>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</si>
  <si>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</si>
  <si>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</si>
  <si>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</si>
  <si>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</si>
  <si>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</si>
  <si>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</si>
  <si>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</si>
  <si>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</si>
  <si>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</si>
  <si>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</si>
  <si>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</si>
  <si>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</si>
  <si>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</si>
  <si>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</si>
  <si>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</si>
  <si>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</si>
  <si>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</si>
  <si>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</si>
  <si>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</si>
  <si>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</si>
  <si>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</si>
  <si>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</si>
  <si>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</si>
  <si>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</si>
  <si>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</si>
  <si>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</si>
  <si>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</si>
  <si>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</si>
  <si>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</si>
  <si>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</si>
  <si>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</si>
  <si>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</si>
  <si>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</si>
  <si>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</si>
  <si>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</si>
  <si>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</si>
  <si>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</si>
  <si>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</si>
  <si>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</si>
  <si>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</si>
  <si>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</si>
  <si>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</si>
  <si>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</si>
  <si>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</si>
  <si>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</si>
  <si>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</si>
  <si>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</si>
  <si>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</si>
  <si>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</si>
  <si>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</si>
  <si>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</si>
  <si>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</si>
  <si>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</si>
  <si>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</si>
  <si>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</si>
  <si>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</si>
  <si>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</si>
  <si>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</si>
  <si>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</si>
  <si>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</si>
  <si>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</si>
  <si>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</si>
  <si>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</si>
  <si>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</si>
  <si>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</si>
  <si>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</si>
  <si>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</si>
  <si>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</si>
  <si>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</si>
  <si>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</si>
  <si>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</si>
  <si>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</si>
  <si>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</si>
  <si>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</si>
  <si>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</si>
  <si>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</si>
  <si>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</si>
  <si>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</si>
  <si>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</si>
  <si>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</si>
  <si>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</si>
  <si>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</si>
  <si>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</si>
  <si>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</si>
  <si>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</si>
  <si>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</si>
  <si>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</si>
  <si>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</si>
  <si>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</si>
  <si>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</si>
  <si>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</si>
  <si>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</si>
  <si>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</si>
  <si>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</si>
  <si>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</si>
  <si>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</si>
  <si>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</si>
  <si>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</si>
  <si>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</si>
  <si>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</si>
  <si>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</si>
  <si>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</si>
  <si>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</si>
  <si>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</si>
  <si>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</si>
  <si>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</si>
  <si>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</si>
  <si>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</si>
  <si>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</si>
  <si>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</si>
  <si>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</si>
  <si>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</si>
  <si>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</si>
  <si>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</si>
  <si>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</si>
  <si>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</si>
  <si>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</si>
  <si>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</si>
  <si>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</si>
  <si>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</si>
  <si>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</si>
  <si>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</si>
  <si>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</si>
  <si>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</si>
  <si>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</si>
  <si>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</si>
  <si>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</si>
  <si>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</si>
  <si>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</si>
  <si>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</si>
  <si>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</si>
  <si>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</si>
  <si>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</si>
  <si>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</si>
  <si>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</si>
  <si>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</si>
  <si>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</si>
  <si>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</si>
  <si>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</si>
  <si>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</si>
  <si>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</si>
  <si>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</si>
  <si>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</si>
  <si>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</si>
  <si>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</si>
  <si>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</si>
  <si>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</si>
  <si>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</si>
  <si>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</si>
  <si>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</si>
  <si>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</si>
  <si>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</si>
  <si>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</si>
  <si>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</si>
  <si>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</si>
  <si>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</si>
  <si>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</si>
  <si>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</si>
  <si>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</si>
  <si>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</si>
  <si>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</si>
  <si>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</si>
  <si>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</si>
  <si>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</si>
  <si>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</si>
  <si>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</si>
  <si>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</si>
  <si>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</si>
  <si>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</si>
  <si>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</si>
  <si>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</si>
  <si>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</si>
  <si>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</si>
  <si>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</si>
  <si>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</si>
  <si>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</si>
  <si>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</si>
  <si>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</si>
  <si>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</si>
  <si>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</si>
  <si>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</si>
  <si>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</si>
  <si>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</si>
  <si>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</si>
  <si>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</si>
  <si>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</si>
  <si>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</si>
  <si>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</si>
  <si>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</si>
  <si>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</si>
  <si>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</si>
  <si>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</si>
  <si>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</si>
  <si>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</si>
  <si>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</si>
  <si>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</si>
  <si>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</si>
  <si>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</si>
  <si>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</si>
  <si>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</si>
  <si>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</si>
  <si>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</si>
  <si>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</si>
  <si>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</si>
  <si>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</si>
  <si>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</si>
  <si>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</si>
  <si>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</si>
  <si>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</si>
  <si>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</si>
  <si>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</si>
  <si>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</si>
  <si>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</si>
  <si>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</si>
  <si>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</si>
  <si>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</si>
  <si>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</si>
  <si>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</si>
  <si>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</si>
  <si>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</si>
  <si>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</si>
  <si>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</si>
  <si>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</si>
  <si>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</si>
  <si>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</si>
  <si>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</si>
  <si>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</si>
  <si>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</si>
  <si>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</si>
  <si>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</si>
  <si>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</si>
  <si>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</si>
  <si>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</si>
  <si>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</si>
  <si>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</si>
  <si>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</si>
  <si>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</si>
  <si>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</si>
  <si>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</si>
  <si>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</si>
  <si>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</si>
  <si>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</si>
  <si>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</si>
  <si>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</si>
  <si>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</si>
  <si>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</si>
  <si>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</si>
  <si>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</si>
  <si>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</si>
  <si>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</si>
  <si>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</si>
  <si>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</si>
  <si>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</si>
  <si>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</si>
  <si>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</si>
  <si>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</si>
  <si>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</si>
  <si>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</si>
  <si>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</si>
  <si>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</si>
  <si>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</si>
  <si>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</si>
  <si>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</si>
  <si>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</si>
  <si>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</si>
  <si>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</si>
  <si>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</si>
  <si>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</si>
  <si>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</si>
  <si>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</si>
  <si>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</si>
  <si>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</si>
  <si>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</si>
  <si>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</si>
  <si>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</si>
  <si>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</si>
  <si>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</si>
  <si>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</si>
  <si>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</si>
  <si>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</si>
  <si>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</si>
  <si>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</si>
  <si>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</si>
  <si>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</si>
  <si>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</si>
  <si>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</si>
  <si>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</si>
  <si>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</si>
  <si>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</si>
  <si>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</si>
  <si>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</si>
  <si>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</si>
  <si>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</si>
  <si>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</si>
  <si>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</si>
  <si>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</si>
  <si>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</si>
  <si>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</si>
  <si>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</si>
  <si>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</si>
  <si>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</si>
  <si>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</si>
  <si>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</si>
  <si>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</si>
  <si>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</si>
  <si>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</si>
  <si>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</si>
  <si>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</si>
  <si>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</si>
  <si>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</si>
  <si>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</si>
  <si>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</si>
  <si>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</si>
  <si>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</si>
  <si>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</si>
  <si>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</si>
  <si>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</si>
  <si>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</si>
  <si>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</si>
  <si>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</si>
  <si>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</si>
  <si>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</si>
  <si>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</si>
  <si>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</si>
  <si>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</si>
  <si>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</si>
  <si>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</si>
  <si>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</si>
  <si>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</si>
  <si>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</si>
  <si>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</si>
  <si>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</si>
  <si>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</si>
  <si>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</si>
  <si>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</si>
  <si>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</si>
  <si>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</si>
  <si>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</si>
  <si>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</si>
  <si>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</si>
  <si>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</si>
  <si>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</si>
  <si>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</si>
  <si>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</si>
  <si>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</si>
  <si>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</si>
  <si>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</si>
  <si>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</si>
  <si>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</si>
  <si>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</si>
  <si>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</si>
  <si>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</si>
  <si>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</si>
  <si>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</si>
  <si>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</si>
  <si>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</si>
  <si>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</si>
  <si>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</si>
  <si>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</si>
  <si>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</si>
  <si>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</si>
  <si>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</si>
  <si>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</si>
  <si>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</si>
  <si>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</si>
  <si>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</si>
  <si>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</si>
  <si>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</si>
  <si>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</si>
  <si>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</si>
  <si>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</si>
  <si>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</si>
  <si>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</si>
  <si>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</si>
  <si>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</si>
  <si>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</si>
  <si>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</si>
  <si>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</si>
  <si>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</si>
  <si>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</si>
  <si>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</si>
  <si>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</si>
  <si>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</si>
  <si>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</si>
  <si>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</si>
  <si>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</si>
  <si>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</si>
  <si>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</si>
  <si>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</si>
  <si>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</si>
  <si>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</si>
  <si>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</si>
  <si>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</si>
  <si>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</si>
  <si>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</si>
  <si>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</si>
  <si>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</si>
  <si>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</si>
  <si>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</si>
  <si>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</si>
  <si>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</si>
  <si>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</si>
  <si>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</si>
  <si>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</si>
  <si>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</si>
  <si>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</si>
  <si>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</si>
  <si>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</si>
  <si>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</si>
  <si>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</si>
  <si>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</si>
  <si>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</si>
  <si>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</si>
  <si>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</si>
  <si>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</si>
  <si>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</si>
  <si>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</si>
  <si>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</si>
  <si>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</si>
  <si>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</si>
  <si>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</si>
  <si>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</si>
  <si>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</si>
  <si>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</si>
  <si>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</si>
  <si>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</si>
  <si>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</si>
  <si>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</si>
  <si>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</si>
  <si>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</si>
  <si>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</si>
  <si>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</si>
  <si>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</si>
  <si>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</si>
  <si>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</si>
  <si>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</si>
  <si>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</si>
  <si>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</si>
  <si>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</si>
  <si>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</si>
  <si>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</si>
  <si>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</si>
  <si>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</si>
  <si>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</si>
  <si>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</si>
  <si>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</si>
  <si>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</si>
  <si>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</si>
  <si>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</si>
  <si>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</si>
  <si>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</si>
  <si>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</si>
  <si>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</si>
  <si>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</si>
  <si>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</si>
  <si>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</si>
  <si>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</si>
  <si>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</si>
  <si>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</si>
  <si>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</si>
  <si>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</si>
  <si>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</si>
  <si>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</si>
  <si>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</si>
  <si>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</si>
  <si>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</si>
  <si>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</si>
  <si>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</si>
  <si>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</si>
  <si>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</si>
  <si>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</si>
  <si>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</si>
  <si>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</si>
  <si>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</si>
  <si>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</si>
  <si>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</si>
  <si>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</si>
  <si>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</si>
  <si>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</si>
  <si>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</si>
  <si>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</si>
  <si>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</si>
  <si>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</si>
  <si>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</si>
  <si>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</si>
  <si>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</si>
  <si>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</si>
  <si>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</si>
  <si>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</si>
  <si>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</si>
  <si>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</si>
  <si>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</si>
  <si>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</si>
  <si>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</si>
  <si>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</si>
  <si>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</si>
  <si>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</si>
  <si>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</si>
  <si>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</si>
  <si>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</si>
  <si>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</si>
  <si>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</si>
  <si>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</si>
  <si>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</si>
  <si>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</si>
  <si>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</si>
  <si>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</si>
  <si>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</si>
  <si>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</si>
  <si>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</si>
  <si>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</si>
  <si>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</si>
  <si>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</si>
  <si>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</si>
  <si>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</si>
  <si>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</si>
  <si>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</si>
  <si>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</si>
  <si>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</si>
  <si>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</si>
  <si>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</si>
  <si>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</si>
  <si>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</si>
  <si>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</si>
  <si>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</si>
  <si>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</si>
  <si>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</si>
  <si>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</si>
  <si>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</si>
  <si>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</si>
  <si>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</si>
  <si>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</si>
  <si>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</si>
  <si>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</si>
  <si>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</si>
  <si>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</si>
  <si>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</si>
  <si>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</si>
  <si>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</si>
  <si>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</si>
  <si>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</si>
  <si>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</si>
  <si>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</si>
  <si>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</si>
  <si>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</si>
  <si>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</si>
  <si>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</si>
  <si>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</si>
  <si>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</si>
  <si>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</si>
  <si>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</si>
  <si>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</si>
  <si>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</si>
  <si>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</si>
  <si>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</si>
  <si>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</si>
  <si>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</si>
  <si>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</si>
  <si>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</si>
  <si>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</si>
  <si>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</si>
  <si>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</si>
  <si>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</si>
  <si>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</si>
  <si>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</si>
  <si>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</si>
  <si>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</si>
  <si>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</si>
  <si>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</si>
  <si>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</si>
  <si>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</si>
  <si>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</si>
  <si>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</si>
  <si>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</si>
  <si>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</si>
  <si>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</si>
  <si>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</si>
  <si>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</si>
  <si>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</si>
  <si>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</si>
  <si>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</si>
  <si>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</si>
  <si>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</si>
  <si>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</si>
  <si>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</si>
  <si>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</si>
  <si>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</si>
  <si>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</si>
  <si>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</si>
  <si>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</si>
  <si>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</si>
  <si>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</si>
  <si>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</si>
  <si>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</si>
  <si>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</si>
  <si>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</si>
  <si>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</si>
  <si>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</si>
  <si>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</si>
  <si>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</si>
  <si>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</si>
  <si>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</si>
  <si>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</si>
  <si>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</si>
  <si>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</si>
  <si>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</si>
  <si>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</si>
  <si>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</si>
  <si>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</si>
  <si>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</si>
  <si>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</si>
  <si>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</si>
  <si>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</si>
  <si>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</si>
  <si>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</si>
  <si>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</si>
  <si>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</si>
  <si>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</si>
  <si>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</si>
  <si>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</si>
  <si>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</si>
  <si>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</si>
  <si>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</si>
  <si>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</si>
  <si>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</si>
  <si>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</si>
  <si>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</si>
  <si>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</si>
  <si>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</si>
  <si>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</si>
  <si>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</si>
  <si>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</si>
  <si>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</si>
  <si>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</si>
  <si>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</si>
  <si>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</si>
  <si>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</si>
  <si>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</si>
  <si>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</si>
  <si>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</si>
  <si>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</si>
  <si>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</si>
  <si>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</si>
  <si>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</si>
  <si>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</si>
  <si>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</si>
  <si>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</si>
  <si>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</si>
  <si>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</si>
  <si>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</si>
  <si>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</si>
  <si>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</si>
  <si>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</si>
  <si>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</si>
  <si>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</si>
  <si>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</si>
  <si>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</si>
  <si>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</si>
  <si>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</si>
  <si>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</si>
  <si>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</si>
  <si>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</si>
  <si>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</si>
  <si>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</si>
  <si>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</si>
  <si>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</si>
  <si>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</si>
  <si>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</si>
  <si>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</si>
  <si>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</si>
  <si>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</si>
  <si>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</si>
  <si>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</si>
  <si>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</si>
  <si>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</si>
  <si>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</si>
  <si>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</si>
  <si>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</si>
  <si>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</si>
  <si>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</si>
  <si>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</si>
  <si>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</si>
  <si>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</si>
  <si>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</si>
  <si>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</si>
  <si>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</si>
  <si>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</si>
  <si>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</si>
  <si>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</si>
  <si>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</si>
  <si>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</si>
  <si>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</si>
  <si>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</si>
  <si>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</si>
  <si>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</si>
  <si>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</si>
  <si>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</si>
  <si>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</si>
  <si>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</si>
  <si>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</si>
  <si>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</si>
  <si>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</si>
  <si>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</si>
  <si>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</si>
  <si>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</si>
  <si>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</si>
  <si>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</si>
  <si>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</si>
  <si>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</si>
  <si>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</si>
  <si>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</si>
  <si>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</si>
  <si>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</si>
  <si>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</si>
  <si>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</si>
  <si>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</si>
  <si>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</si>
  <si>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</si>
  <si>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</si>
  <si>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</si>
  <si>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</si>
  <si>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</si>
  <si>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</si>
  <si>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</si>
  <si>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</si>
  <si>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</si>
  <si>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</si>
  <si>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</si>
  <si>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</si>
  <si>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</si>
  <si>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</si>
  <si>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</si>
  <si>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</si>
  <si>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</si>
  <si>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</si>
  <si>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</si>
  <si>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</si>
  <si>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</si>
  <si>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</si>
  <si>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</si>
  <si>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</si>
  <si>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</si>
  <si>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</si>
  <si>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</si>
  <si>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</si>
  <si>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</si>
  <si>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</si>
  <si>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</si>
  <si>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</si>
  <si>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</si>
  <si>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</si>
  <si>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</si>
  <si>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</si>
  <si>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</si>
  <si>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</si>
  <si>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</si>
  <si>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</si>
  <si>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</si>
  <si>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</si>
  <si>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</si>
  <si>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</si>
  <si>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</si>
  <si>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</si>
  <si>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</si>
  <si>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</si>
  <si>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</si>
  <si>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</si>
  <si>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</si>
  <si>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</si>
  <si>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</si>
  <si>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</si>
  <si>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</si>
  <si>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</si>
  <si>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</si>
  <si>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</si>
  <si>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</si>
  <si>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</si>
  <si>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</si>
  <si>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</si>
  <si>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</si>
  <si>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</si>
  <si>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</si>
  <si>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</si>
  <si>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</si>
  <si>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</si>
  <si>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</si>
  <si>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</si>
  <si>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</si>
  <si>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</si>
  <si>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</si>
  <si>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</si>
  <si>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</si>
  <si>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</si>
  <si>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</si>
  <si>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</si>
  <si>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</si>
  <si>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</si>
  <si>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</si>
  <si>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</si>
  <si>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</si>
  <si>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</si>
  <si>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</si>
  <si>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</si>
  <si>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</si>
  <si>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</si>
  <si>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</si>
  <si>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</si>
  <si>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</si>
  <si>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</si>
  <si>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</si>
  <si>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</si>
  <si>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</si>
  <si>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</si>
  <si>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</si>
  <si>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</si>
  <si>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</si>
  <si>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</si>
  <si>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</si>
  <si>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</si>
  <si>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</si>
  <si>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</si>
  <si>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</si>
  <si>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</si>
  <si>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</si>
  <si>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</si>
  <si>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</si>
  <si>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</si>
  <si>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</si>
  <si>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</si>
  <si>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</si>
  <si>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</si>
  <si>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</si>
  <si>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処遇改善加算Ⅰ</t>
  </si>
  <si>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</si>
  <si>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</si>
  <si>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</si>
  <si>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</si>
  <si>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</si>
  <si>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</si>
  <si>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</si>
  <si>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処遇改善加算Ⅱ</t>
  </si>
  <si>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</si>
  <si>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</si>
  <si>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</si>
  <si>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</si>
  <si>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</si>
  <si>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</si>
  <si>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</si>
  <si>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</si>
  <si>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</si>
  <si>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</si>
  <si>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</si>
  <si>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</si>
  <si>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</si>
  <si>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</si>
  <si>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</si>
  <si>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</si>
  <si>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</si>
  <si>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</si>
  <si>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</si>
  <si>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</si>
  <si>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</si>
  <si>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</si>
  <si>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</si>
  <si>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</si>
  <si>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</si>
  <si>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</si>
  <si>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自然移行の処遇改善加算Ⅴの区分</t>
    <rPh sb="0" eb="2">
      <t>シゼン</t>
    </rPh>
    <rPh sb="2" eb="4">
      <t>イコウ</t>
    </rPh>
    <rPh sb="13" eb="15">
      <t>クブン</t>
    </rPh>
    <phoneticPr fontId="61"/>
  </si>
  <si>
    <t>特定事業所加算Ⅰ</t>
    <rPh sb="0" eb="7">
      <t>ト</t>
    </rPh>
    <phoneticPr fontId="3"/>
  </si>
  <si>
    <t>特定事業所加算Ⅱ</t>
    <rPh sb="0" eb="7">
      <t>ト</t>
    </rPh>
    <phoneticPr fontId="3"/>
  </si>
  <si>
    <t>処遇改善加算なし</t>
  </si>
  <si>
    <t>夜間対応型訪問介護</t>
    <phoneticPr fontId="9"/>
  </si>
  <si>
    <t>サービス提供体制強化加算Ⅰ</t>
    <rPh sb="4" eb="8">
      <t>テイキョウ</t>
    </rPh>
    <rPh sb="8" eb="10">
      <t>キョウカ</t>
    </rPh>
    <rPh sb="10" eb="12">
      <t>カサン</t>
    </rPh>
    <phoneticPr fontId="3"/>
  </si>
  <si>
    <t>サービス提供体制強化加算Ⅱ</t>
    <rPh sb="4" eb="8">
      <t>テイキョウ</t>
    </rPh>
    <rPh sb="8" eb="10">
      <t>キョウカ</t>
    </rPh>
    <rPh sb="10" eb="12">
      <t>カサン</t>
    </rPh>
    <phoneticPr fontId="3"/>
  </si>
  <si>
    <t>令和７年度中に満たす</t>
    <rPh sb="0" eb="2">
      <t>レイワ</t>
    </rPh>
    <rPh sb="3" eb="4">
      <t>ネン</t>
    </rPh>
    <rPh sb="4" eb="5">
      <t>ド</t>
    </rPh>
    <rPh sb="5" eb="6">
      <t>チュウ</t>
    </rPh>
    <rPh sb="7" eb="8">
      <t>ミ</t>
    </rPh>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</si>
  <si>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</si>
  <si>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</si>
  <si>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</si>
  <si>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</si>
  <si>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</si>
  <si>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</si>
  <si>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</si>
  <si>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</si>
  <si>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</si>
  <si>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</si>
  <si>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</si>
  <si>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</si>
  <si>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</si>
  <si>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併設本体事業所において処遇改善加算Ⅰの届出あり</t>
    <rPh sb="4" eb="6">
      <t>ジギョウ</t>
    </rPh>
    <rPh sb="6" eb="7">
      <t>ショ</t>
    </rPh>
    <phoneticPr fontId="92"/>
  </si>
  <si>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</si>
  <si>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</si>
  <si>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</si>
  <si>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</si>
  <si>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サービス提供体制強化加算Ⅰ</t>
  </si>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</sst>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5">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2" fontId="45" fillId="0" borderId="2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2" fontId="45" fillId="0" borderId="19"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2" fontId="45" fillId="0" borderId="23"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49" fontId="30" fillId="24" borderId="168" xfId="0" applyNumberFormat="1" applyFont="1" applyFill="1" applyBorder="1" applyAlignment="1">
      <alignment horizontal="center" vertical="center"/>
    </xf>
    <xf numFmtId="0" fontId="30" fillId="0" borderId="0" xfId="0" applyFont="1" applyAlignment="1">
      <alignment horizontal="left" vertical="center" wrapText="1"/>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4" xfId="0" quotePrefix="1" applyNumberFormat="1" applyFont="1" applyFill="1" applyBorder="1" applyAlignment="1" applyProtection="1">
      <alignment horizontal="center" vertical="center"/>
      <protection locked="0"/>
    </xf>
    <xf numFmtId="49" fontId="30" fillId="25" borderId="135" xfId="0" applyNumberFormat="1" applyFont="1" applyFill="1" applyBorder="1" applyAlignment="1" applyProtection="1">
      <alignment horizontal="center" vertical="center"/>
      <protection locked="0"/>
    </xf>
    <xf numFmtId="49" fontId="30" fillId="25" borderId="114" xfId="0" applyNumberFormat="1" applyFont="1" applyFill="1" applyBorder="1" applyAlignment="1" applyProtection="1">
      <alignment horizontal="center" vertical="center"/>
      <protection locked="0"/>
    </xf>
    <xf numFmtId="49" fontId="30" fillId="25" borderId="167"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41" fillId="25" borderId="24"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43" xfId="0" applyFont="1" applyFill="1" applyBorder="1" applyAlignment="1" applyProtection="1">
      <alignment vertical="center"/>
      <protection locked="0"/>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112" fillId="0" borderId="67"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19" xfId="0" applyFont="1" applyBorder="1" applyAlignment="1">
      <alignment horizontal="left" vertical="center" wrapText="1"/>
    </xf>
    <xf numFmtId="0" fontId="112" fillId="0" borderId="20" xfId="0" applyFont="1" applyBorder="1" applyAlignment="1">
      <alignment horizontal="left" vertical="center" wrapText="1"/>
    </xf>
    <xf numFmtId="0" fontId="112" fillId="0" borderId="63" xfId="0" applyFont="1" applyBorder="1" applyAlignment="1">
      <alignmen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28" fillId="0" borderId="0" xfId="0" applyFont="1" applyAlignment="1">
      <alignment horizontal="left" vertical="center" wrapText="1"/>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39"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95" fillId="0" borderId="100" xfId="0" applyFont="1" applyBorder="1" applyAlignment="1">
      <alignment horizontal="center" vertical="center" wrapText="1"/>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0" fontId="93" fillId="0" borderId="100" xfId="0" applyFont="1" applyBorder="1" applyAlignment="1">
      <alignment horizontal="center" vertical="center"/>
    </xf>
    <xf numFmtId="0" fontId="95" fillId="0" borderId="100" xfId="0" applyFont="1" applyBorder="1" applyAlignment="1">
      <alignment horizontal="center" vertical="center"/>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89" xfId="0" applyFont="1" applyFill="1" applyBorder="1" applyAlignment="1">
      <alignment horizontal="left" vertical="center" wrapText="1"/>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164" xfId="0" applyFont="1" applyFill="1" applyBorder="1" applyAlignment="1">
      <alignment horizontal="left"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41" fillId="24" borderId="73"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41" fillId="24" borderId="76"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4" xfId="0" applyFont="1" applyBorder="1" applyAlignment="1">
      <alignment horizontal="center" vertical="center"/>
    </xf>
    <xf numFmtId="0" fontId="49" fillId="0" borderId="92"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55" fillId="24" borderId="0" xfId="0" applyFont="1" applyFill="1" applyAlignment="1">
      <alignment horizontal="center" vertical="center" wrapText="1"/>
    </xf>
    <xf numFmtId="0" fontId="39" fillId="0" borderId="0" xfId="0" applyFont="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0" xfId="0" applyFont="1" applyFill="1" applyAlignment="1">
      <alignment horizontal="left" vertical="center" wrapText="1"/>
    </xf>
    <xf numFmtId="0" fontId="49" fillId="24" borderId="12" xfId="0" applyFont="1" applyFill="1" applyBorder="1" applyAlignment="1">
      <alignment horizontal="left" vertical="center"/>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3" fillId="24" borderId="0" xfId="0" applyFont="1" applyFill="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39" xfId="0" applyFont="1" applyFill="1" applyBorder="1" applyAlignment="1">
      <alignment vertical="center" wrapText="1"/>
    </xf>
    <xf numFmtId="0" fontId="39" fillId="24" borderId="30"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0" fontId="93" fillId="0" borderId="138" xfId="0" applyFont="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93" fillId="0" borderId="10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80" xfId="0" applyFont="1" applyBorder="1" applyAlignment="1">
      <alignment horizontal="center" vertical="center" wrapText="1"/>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0" fontId="93" fillId="31" borderId="0" xfId="0" applyFont="1" applyFill="1" applyAlignment="1">
      <alignment horizontal="center" vertical="center"/>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0" fontId="82" fillId="31" borderId="0" xfId="0" applyFont="1" applyFill="1" applyAlignment="1">
      <alignment horizontal="center" vertical="center"/>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89" xfId="0" applyBorder="1" applyAlignment="1">
      <alignment horizontal="left" vertical="center" wrapText="1"/>
    </xf>
    <xf numFmtId="0" fontId="0" fillId="0" borderId="0" xfId="0" applyAlignment="1">
      <alignment horizontal="left" vertical="center" wrapText="1"/>
    </xf>
    <xf numFmtId="0" fontId="0" fillId="0" borderId="126" xfId="0" applyBorder="1" applyAlignment="1">
      <alignment horizontal="lef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1" xfId="0" applyBorder="1" applyAlignment="1">
      <alignment horizontal="left" vertical="center" wrapText="1"/>
    </xf>
    <xf numFmtId="0" fontId="0" fillId="0" borderId="128" xfId="0" applyBorder="1" applyAlignment="1">
      <alignment horizontal="left" vertical="center" wrapText="1"/>
    </xf>
    <xf numFmtId="0" fontId="0" fillId="0" borderId="132" xfId="0" applyBorder="1" applyAlignment="1">
      <alignment horizontal="left" vertical="center" wrapText="1"/>
    </xf>
    <xf numFmtId="38" fontId="59" fillId="0" borderId="131"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2"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1" xfId="0" applyNumberFormat="1" applyFont="1" applyBorder="1" applyAlignment="1">
      <alignment horizontal="right"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127" xfId="0" applyBorder="1" applyAlignment="1">
      <alignment horizontal="left" vertical="center" wrapText="1"/>
    </xf>
    <xf numFmtId="38" fontId="59" fillId="0" borderId="127" xfId="34" applyFont="1" applyBorder="1" applyAlignment="1" applyProtection="1">
      <alignmen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34" xfId="0" applyBorder="1" applyAlignment="1">
      <alignment horizontal="left" vertical="center" wrapText="1"/>
    </xf>
    <xf numFmtId="38" fontId="59" fillId="0" borderId="134" xfId="34" applyFont="1" applyBorder="1" applyAlignment="1" applyProtection="1">
      <alignment vertical="center" wrapText="1"/>
    </xf>
    <xf numFmtId="2" fontId="59" fillId="0" borderId="153" xfId="0" applyNumberFormat="1" applyFont="1" applyBorder="1" applyAlignment="1">
      <alignment horizontal="right" vertical="center" wrapText="1"/>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55" fillId="24" borderId="0" xfId="0" applyFont="1" applyFill="1" applyAlignment="1" applyProtection="1">
      <alignment vertical="center" shrinkToFit="1"/>
      <protection locked="0"/>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50" fillId="26" borderId="10" xfId="0" applyFont="1" applyFill="1" applyBorder="1" applyAlignment="1">
      <alignment horizontal="center" vertical="center"/>
    </xf>
    <xf numFmtId="0" fontId="45" fillId="24" borderId="0" xfId="0" applyFont="1" applyFill="1" applyAlignment="1">
      <alignment horizontal="center" vertical="center" wrapText="1"/>
    </xf>
    <xf numFmtId="0" fontId="44" fillId="0" borderId="14"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0" xfId="0" applyFont="1" applyBorder="1" applyAlignment="1">
      <alignment horizontal="left" vertical="center" wrapText="1"/>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35" fillId="24" borderId="0" xfId="0" applyFont="1" applyFill="1" applyAlignment="1">
      <alignment horizontal="left" vertical="center"/>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left" vertical="top" wrapText="1"/>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10" lockText="1" noThreeD="1"/>
</file>

<file path=xl/ctrlProps/ctrlProp3.xml><?xml version="1.0" encoding="utf-8"?>
<formControlPr xmlns="http://schemas.microsoft.com/office/spreadsheetml/2009/9/main" objectType="CheckBox" fmlaLink="$BA$111" lockText="1" noThreeD="1"/>
</file>

<file path=xl/ctrlProps/ctrlProp4.xml><?xml version="1.0" encoding="utf-8"?>
<formControlPr xmlns="http://schemas.microsoft.com/office/spreadsheetml/2009/9/main" objectType="CheckBox" fmlaLink="$BA$112" lockText="1" noThreeD="1"/>
</file>

<file path=xl/ctrlProps/ctrlProp5.xml><?xml version="1.0" encoding="utf-8"?>
<formControlPr xmlns="http://schemas.microsoft.com/office/spreadsheetml/2009/9/main" objectType="CheckBox" fmlaLink="$BA$113" lockText="1" noThreeD="1"/>
</file>

<file path=xl/ctrlProps/ctrlProp6.xml><?xml version="1.0" encoding="utf-8"?>
<formControlPr xmlns="http://schemas.microsoft.com/office/spreadsheetml/2009/9/main" objectType="CheckBox" fmlaLink="$BA$115" lockText="1" noThreeD="1"/>
</file>

<file path=xl/ctrlProps/ctrlProp7.xml><?xml version="1.0" encoding="utf-8"?>
<formControlPr xmlns="http://schemas.microsoft.com/office/spreadsheetml/2009/9/main" objectType="CheckBox"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940777" y="24899815"/>
              <a:ext cx="1471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940777" y="13774615"/>
              <a:ext cx="147125" cy="2227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940777" y="6213231"/>
              <a:ext cx="147125" cy="52695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940777" y="23769825"/>
              <a:ext cx="147125" cy="11299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940777" y="13698415"/>
              <a:ext cx="1471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940777" y="24899815"/>
              <a:ext cx="147125" cy="78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184638" y="28176415"/>
              <a:ext cx="18815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184638" y="28176415"/>
              <a:ext cx="188156"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182880</xdr:colOff>
          <xdr:row>101</xdr:row>
          <xdr:rowOff>304800</xdr:rowOff>
        </xdr:from>
        <xdr:to>
          <xdr:col>6</xdr:col>
          <xdr:colOff>15240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103</xdr:row>
          <xdr:rowOff>0</xdr:rowOff>
        </xdr:from>
        <xdr:to>
          <xdr:col>6</xdr:col>
          <xdr:colOff>22860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129540</xdr:colOff>
          <xdr:row>108</xdr:row>
          <xdr:rowOff>15240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7620</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22860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114</xdr:row>
          <xdr:rowOff>22860</xdr:rowOff>
        </xdr:from>
        <xdr:to>
          <xdr:col>2</xdr:col>
          <xdr:colOff>0</xdr:colOff>
          <xdr:row>115</xdr:row>
          <xdr:rowOff>22860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30480</xdr:rowOff>
        </xdr:from>
        <xdr:to>
          <xdr:col>3</xdr:col>
          <xdr:colOff>60960</xdr:colOff>
          <xdr:row>52</xdr:row>
          <xdr:rowOff>213360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15240</xdr:rowOff>
        </xdr:from>
        <xdr:to>
          <xdr:col>3</xdr:col>
          <xdr:colOff>15240</xdr:colOff>
          <xdr:row>53</xdr:row>
          <xdr:rowOff>236220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205740</xdr:rowOff>
        </xdr:from>
        <xdr:to>
          <xdr:col>3</xdr:col>
          <xdr:colOff>15240</xdr:colOff>
          <xdr:row>55</xdr:row>
          <xdr:rowOff>53340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205740</xdr:rowOff>
        </xdr:from>
        <xdr:to>
          <xdr:col>3</xdr:col>
          <xdr:colOff>38100</xdr:colOff>
          <xdr:row>56</xdr:row>
          <xdr:rowOff>15240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7451251" y="2964010"/>
          <a:ext cx="1249266" cy="180029"/>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8775138" y="2939656"/>
          <a:ext cx="3342393" cy="204383"/>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1648922" y="2940420"/>
          <a:ext cx="1549526" cy="206754"/>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137160</xdr:colOff>
          <xdr:row>113</xdr:row>
          <xdr:rowOff>22860</xdr:rowOff>
        </xdr:from>
        <xdr:to>
          <xdr:col>2</xdr:col>
          <xdr:colOff>7620</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940777" y="20105517"/>
              <a:ext cx="147125" cy="36077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940777" y="23498908"/>
              <a:ext cx="147125" cy="269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940777" y="20101707"/>
              <a:ext cx="150935" cy="36077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940777" y="23498908"/>
              <a:ext cx="150935" cy="26963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071026" y="113123"/>
          <a:ext cx="10181813" cy="905036"/>
          <a:chOff x="-35092518"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91747</xdr:colOff>
      <xdr:row>1</xdr:row>
      <xdr:rowOff>249391</xdr:rowOff>
    </xdr:from>
    <xdr:to>
      <xdr:col>13</xdr:col>
      <xdr:colOff>227794</xdr:colOff>
      <xdr:row>2</xdr:row>
      <xdr:rowOff>232134</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6579953" y="607979"/>
          <a:ext cx="931665" cy="251684"/>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173764" y="566495"/>
          <a:ext cx="3573342" cy="796802"/>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315200" y="22225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315200" y="54483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315200" y="8578193"/>
              <a:ext cx="2901950" cy="135320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zoomScale="130" zoomScaleNormal="80" zoomScaleSheetLayoutView="130" workbookViewId="0">
      <selection activeCell="AD139" sqref="AD139"/>
    </sheetView>
  </sheetViews>
  <sheetFormatPr defaultColWidth="9" defaultRowHeight="20.100000000000001" customHeight="1"/>
  <cols>
    <col min="1" max="1" width="6.44140625" customWidth="1"/>
    <col min="2" max="11" width="0.88671875" customWidth="1"/>
    <col min="12" max="19" width="1.44140625" customWidth="1"/>
    <col min="20" max="20" width="2.109375" customWidth="1"/>
    <col min="21" max="21" width="0.5546875" customWidth="1"/>
    <col min="22" max="22" width="7.44140625" customWidth="1"/>
    <col min="23" max="23" width="14.5546875" customWidth="1"/>
    <col min="24" max="24" width="10.44140625" customWidth="1"/>
    <col min="25" max="25" width="4.88671875" customWidth="1"/>
    <col min="26" max="26" width="3.44140625" customWidth="1"/>
    <col min="27" max="27" width="10.6640625" customWidth="1"/>
    <col min="28" max="29" width="10.88671875" customWidth="1"/>
    <col min="30" max="30" width="8.6640625" customWidth="1"/>
    <col min="31" max="31" width="6.88671875" customWidth="1"/>
    <col min="32" max="32" width="6.44140625" style="61"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232" customFormat="1" ht="43.95" customHeight="1">
      <c r="A1" s="697" t="s">
        <v>0</v>
      </c>
      <c r="B1" s="697"/>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c r="AD1" s="697"/>
      <c r="AE1" s="697"/>
      <c r="AF1" s="233"/>
      <c r="AM1" s="234" t="s">
        <v>1</v>
      </c>
    </row>
    <row r="2" spans="1:39" s="232" customFormat="1" ht="28.95" customHeight="1">
      <c r="A2" s="696" t="s">
        <v>2</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c r="AE2" s="696"/>
      <c r="AF2" s="235"/>
    </row>
    <row r="3" spans="1:39" s="237" customFormat="1" ht="87" customHeight="1">
      <c r="A3" s="729" t="s">
        <v>3</v>
      </c>
      <c r="B3" s="729"/>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236"/>
    </row>
    <row r="4" spans="1:39" s="232" customFormat="1" ht="157.94999999999999" customHeight="1">
      <c r="A4" s="744" t="s">
        <v>4</v>
      </c>
      <c r="B4" s="744"/>
      <c r="C4" s="744"/>
      <c r="D4" s="744"/>
      <c r="E4" s="744"/>
      <c r="F4" s="744"/>
      <c r="G4" s="744"/>
      <c r="H4" s="744"/>
      <c r="I4" s="744"/>
      <c r="J4" s="744"/>
      <c r="K4" s="744"/>
      <c r="L4" s="744"/>
      <c r="M4" s="744"/>
      <c r="N4" s="744"/>
      <c r="O4" s="744"/>
      <c r="P4" s="744"/>
      <c r="Q4" s="744"/>
      <c r="R4" s="744"/>
      <c r="S4" s="744"/>
      <c r="T4" s="744"/>
      <c r="U4" s="744"/>
      <c r="V4" s="744"/>
      <c r="W4" s="744"/>
      <c r="X4" s="744"/>
      <c r="Y4" s="744"/>
      <c r="Z4" s="744"/>
      <c r="AA4" s="744"/>
      <c r="AB4" s="744"/>
      <c r="AC4" s="744"/>
      <c r="AD4" s="744"/>
      <c r="AE4" s="744"/>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95"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95" customHeight="1">
      <c r="A8" s="696"/>
      <c r="B8" s="696"/>
      <c r="C8" s="696"/>
      <c r="D8" s="696"/>
      <c r="E8" s="696"/>
      <c r="F8" s="696"/>
      <c r="G8" s="696"/>
      <c r="H8" s="696"/>
      <c r="I8" s="696"/>
      <c r="J8" s="696"/>
      <c r="K8" s="696"/>
      <c r="L8" s="696"/>
      <c r="M8" s="696"/>
      <c r="N8" s="696"/>
      <c r="O8" s="696"/>
      <c r="P8" s="696"/>
      <c r="Q8" s="696"/>
      <c r="R8" s="696"/>
      <c r="S8" s="696"/>
      <c r="T8" s="696"/>
      <c r="U8" s="696"/>
      <c r="V8" s="696"/>
      <c r="W8" s="696"/>
      <c r="X8" s="696"/>
      <c r="Y8" s="696"/>
      <c r="Z8" s="696"/>
      <c r="AA8" s="696"/>
      <c r="AB8" s="696"/>
      <c r="AC8" s="696"/>
      <c r="AD8" s="696"/>
      <c r="AE8" s="696"/>
      <c r="AF8" s="235"/>
    </row>
    <row r="9" spans="1:39" ht="17.399999999999999"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30" t="s">
        <v>6</v>
      </c>
      <c r="B14" s="730"/>
      <c r="C14" s="730"/>
      <c r="D14" s="730"/>
      <c r="E14" s="730"/>
      <c r="F14" s="730"/>
      <c r="G14" s="730"/>
      <c r="H14" s="730"/>
      <c r="I14" s="730"/>
      <c r="J14" s="730"/>
      <c r="K14" s="730"/>
      <c r="L14" s="730"/>
      <c r="M14" s="730"/>
      <c r="N14" s="730"/>
      <c r="O14" s="730"/>
      <c r="P14" s="730"/>
      <c r="Q14" s="730"/>
      <c r="R14" s="730"/>
      <c r="S14" s="730"/>
      <c r="T14" s="730"/>
      <c r="U14" s="730"/>
      <c r="V14" s="733"/>
      <c r="W14" s="734"/>
      <c r="X14" s="734"/>
      <c r="Y14" s="734"/>
      <c r="Z14" s="735"/>
      <c r="AF14"/>
      <c r="AG14" s="241"/>
      <c r="AH14" s="242"/>
    </row>
    <row r="15" spans="1:39" ht="38.4" customHeight="1">
      <c r="A15" s="736" t="s">
        <v>7</v>
      </c>
      <c r="B15" s="737"/>
      <c r="C15" s="737"/>
      <c r="D15" s="737"/>
      <c r="E15" s="737"/>
      <c r="F15" s="737"/>
      <c r="G15" s="737"/>
      <c r="H15" s="737"/>
      <c r="I15" s="737"/>
      <c r="J15" s="737"/>
      <c r="K15" s="737"/>
      <c r="L15" s="737"/>
      <c r="M15" s="737"/>
      <c r="N15" s="737"/>
      <c r="O15" s="737"/>
      <c r="P15" s="737"/>
      <c r="Q15" s="737"/>
      <c r="R15" s="737"/>
      <c r="S15" s="737"/>
      <c r="T15" s="737"/>
      <c r="U15" s="738"/>
      <c r="V15" s="731" t="s">
        <v>8</v>
      </c>
      <c r="W15" s="732"/>
      <c r="X15" s="732"/>
      <c r="Y15" s="732"/>
      <c r="Z15" s="732"/>
      <c r="AA15" s="732" t="s">
        <v>9</v>
      </c>
      <c r="AB15" s="732"/>
      <c r="AC15" s="732"/>
      <c r="AD15" s="732"/>
      <c r="AE15" s="732"/>
      <c r="AF15" s="243"/>
      <c r="AG15" s="241"/>
      <c r="AH15" s="242"/>
    </row>
    <row r="16" spans="1:39" ht="22.95" customHeight="1">
      <c r="A16" s="739"/>
      <c r="B16" s="740"/>
      <c r="C16" s="740"/>
      <c r="D16" s="740"/>
      <c r="E16" s="740"/>
      <c r="F16" s="740"/>
      <c r="G16" s="740"/>
      <c r="H16" s="740"/>
      <c r="I16" s="740"/>
      <c r="J16" s="740"/>
      <c r="K16" s="740"/>
      <c r="L16" s="740"/>
      <c r="M16" s="740"/>
      <c r="N16" s="740"/>
      <c r="O16" s="740"/>
      <c r="P16" s="740"/>
      <c r="Q16" s="740"/>
      <c r="R16" s="740"/>
      <c r="S16" s="740"/>
      <c r="T16" s="740"/>
      <c r="U16" s="741"/>
      <c r="V16" s="698"/>
      <c r="W16" s="698"/>
      <c r="X16" s="698"/>
      <c r="Y16" s="698"/>
      <c r="Z16" s="698"/>
      <c r="AA16" s="698"/>
      <c r="AB16" s="698"/>
      <c r="AC16" s="698"/>
      <c r="AD16" s="698"/>
      <c r="AE16" s="698"/>
      <c r="AF16" s="244"/>
      <c r="AG16" s="64"/>
    </row>
    <row r="17" spans="1:39" ht="12" customHeight="1">
      <c r="A17" s="742" t="s">
        <v>10</v>
      </c>
      <c r="B17" s="742"/>
      <c r="C17" s="742"/>
      <c r="D17" s="742"/>
      <c r="E17" s="742"/>
      <c r="F17" s="742"/>
      <c r="G17" s="742"/>
      <c r="H17" s="742"/>
      <c r="I17" s="742"/>
      <c r="J17" s="742"/>
      <c r="K17" s="742"/>
      <c r="L17" s="742"/>
      <c r="M17" s="742"/>
      <c r="N17" s="742"/>
      <c r="O17" s="742"/>
      <c r="P17" s="742"/>
      <c r="Q17" s="742"/>
      <c r="R17" s="742"/>
      <c r="S17" s="742"/>
      <c r="T17" s="742"/>
      <c r="U17" s="742"/>
      <c r="V17" s="742"/>
      <c r="W17" s="742"/>
      <c r="X17" s="742"/>
      <c r="Y17" s="742"/>
      <c r="Z17" s="742"/>
      <c r="AA17" s="742"/>
      <c r="AB17" s="742"/>
      <c r="AC17" s="742"/>
      <c r="AD17" s="742"/>
      <c r="AE17" s="742"/>
      <c r="AF17" s="245"/>
    </row>
    <row r="18" spans="1:39" ht="57.6" customHeight="1">
      <c r="A18" s="743"/>
      <c r="B18" s="743"/>
      <c r="C18" s="743"/>
      <c r="D18" s="743"/>
      <c r="E18" s="743"/>
      <c r="F18" s="743"/>
      <c r="G18" s="743"/>
      <c r="H18" s="743"/>
      <c r="I18" s="743"/>
      <c r="J18" s="743"/>
      <c r="K18" s="743"/>
      <c r="L18" s="743"/>
      <c r="M18" s="743"/>
      <c r="N18" s="743"/>
      <c r="O18" s="743"/>
      <c r="P18" s="743"/>
      <c r="Q18" s="743"/>
      <c r="R18" s="743"/>
      <c r="S18" s="743"/>
      <c r="T18" s="743"/>
      <c r="U18" s="743"/>
      <c r="V18" s="743"/>
      <c r="W18" s="743"/>
      <c r="X18" s="743"/>
      <c r="Y18" s="743"/>
      <c r="Z18" s="743"/>
      <c r="AA18" s="743"/>
      <c r="AB18" s="743"/>
      <c r="AC18" s="743"/>
      <c r="AD18" s="743"/>
      <c r="AE18" s="743"/>
      <c r="AF18" s="245"/>
    </row>
    <row r="19" spans="1:39" s="232" customFormat="1" ht="20.100000000000001" customHeight="1">
      <c r="A19" s="231" t="s">
        <v>11</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715" t="s">
        <v>12</v>
      </c>
      <c r="B20" s="715"/>
      <c r="C20" s="715"/>
      <c r="D20" s="715"/>
      <c r="E20" s="715"/>
      <c r="F20" s="715"/>
      <c r="G20" s="715"/>
      <c r="H20" s="715"/>
      <c r="I20" s="715"/>
      <c r="J20" s="715"/>
      <c r="K20" s="715"/>
      <c r="L20" s="715"/>
      <c r="M20" s="715"/>
      <c r="N20" s="715"/>
      <c r="O20" s="715"/>
      <c r="P20" s="715"/>
      <c r="Q20" s="715"/>
      <c r="R20" s="715"/>
      <c r="S20" s="715"/>
      <c r="T20" s="715"/>
      <c r="U20" s="715"/>
      <c r="V20" s="715"/>
      <c r="W20" s="715"/>
      <c r="X20" s="715"/>
      <c r="Y20" s="715"/>
      <c r="Z20" s="715"/>
      <c r="AA20" s="715"/>
      <c r="AB20" s="67"/>
      <c r="AC20" s="67"/>
      <c r="AD20" s="67"/>
    </row>
    <row r="21" spans="1:39" ht="20.100000000000001" customHeight="1">
      <c r="A21" s="719" t="s">
        <v>13</v>
      </c>
      <c r="B21" s="707" t="s">
        <v>14</v>
      </c>
      <c r="C21" s="707"/>
      <c r="D21" s="707"/>
      <c r="E21" s="707"/>
      <c r="F21" s="707"/>
      <c r="G21" s="707"/>
      <c r="H21" s="707"/>
      <c r="I21" s="707"/>
      <c r="J21" s="707"/>
      <c r="K21" s="707"/>
      <c r="L21" s="723"/>
      <c r="M21" s="724"/>
      <c r="N21" s="724"/>
      <c r="O21" s="724"/>
      <c r="P21" s="724"/>
      <c r="Q21" s="724"/>
      <c r="R21" s="724"/>
      <c r="S21" s="724"/>
      <c r="T21" s="724"/>
      <c r="U21" s="724"/>
      <c r="V21" s="724"/>
      <c r="W21" s="724"/>
      <c r="X21" s="724"/>
      <c r="Y21" s="724"/>
      <c r="Z21" s="724"/>
      <c r="AA21" s="724"/>
      <c r="AB21" s="724"/>
      <c r="AC21" s="724"/>
      <c r="AD21" s="725"/>
      <c r="AF21"/>
    </row>
    <row r="22" spans="1:39" ht="20.100000000000001" customHeight="1">
      <c r="A22" s="720"/>
      <c r="B22" s="707" t="s">
        <v>15</v>
      </c>
      <c r="C22" s="707"/>
      <c r="D22" s="707"/>
      <c r="E22" s="707"/>
      <c r="F22" s="707"/>
      <c r="G22" s="707"/>
      <c r="H22" s="707"/>
      <c r="I22" s="707"/>
      <c r="J22" s="707"/>
      <c r="K22" s="707"/>
      <c r="L22" s="723"/>
      <c r="M22" s="724"/>
      <c r="N22" s="724"/>
      <c r="O22" s="724"/>
      <c r="P22" s="724"/>
      <c r="Q22" s="724"/>
      <c r="R22" s="724"/>
      <c r="S22" s="724"/>
      <c r="T22" s="724"/>
      <c r="U22" s="724"/>
      <c r="V22" s="724"/>
      <c r="W22" s="724"/>
      <c r="X22" s="724"/>
      <c r="Y22" s="724"/>
      <c r="Z22" s="724"/>
      <c r="AA22" s="724"/>
      <c r="AB22" s="724"/>
      <c r="AC22" s="724"/>
      <c r="AD22" s="725"/>
      <c r="AF22"/>
    </row>
    <row r="23" spans="1:39" ht="20.100000000000001" customHeight="1">
      <c r="A23" s="701" t="s">
        <v>16</v>
      </c>
      <c r="B23" s="707" t="s">
        <v>17</v>
      </c>
      <c r="C23" s="707"/>
      <c r="D23" s="707"/>
      <c r="E23" s="707"/>
      <c r="F23" s="707"/>
      <c r="G23" s="707"/>
      <c r="H23" s="707"/>
      <c r="I23" s="707"/>
      <c r="J23" s="707"/>
      <c r="K23" s="707"/>
      <c r="L23" s="745"/>
      <c r="M23" s="746"/>
      <c r="N23" s="746"/>
      <c r="O23" s="747"/>
      <c r="P23" s="695" t="s">
        <v>18</v>
      </c>
      <c r="Q23" s="748"/>
      <c r="R23" s="749"/>
      <c r="S23" s="749"/>
      <c r="T23" s="749"/>
      <c r="U23" s="750"/>
      <c r="V23" s="228"/>
      <c r="W23" s="228"/>
      <c r="X23" s="228"/>
      <c r="Y23" s="228"/>
      <c r="Z23" s="228"/>
      <c r="AA23" s="67"/>
      <c r="AB23" s="67"/>
      <c r="AC23" s="67"/>
      <c r="AD23" s="67"/>
      <c r="AF23"/>
      <c r="AM23" s="246" t="s">
        <v>19</v>
      </c>
    </row>
    <row r="24" spans="1:39" ht="44.25" customHeight="1">
      <c r="A24" s="721"/>
      <c r="B24" s="722" t="s">
        <v>20</v>
      </c>
      <c r="C24" s="722"/>
      <c r="D24" s="722"/>
      <c r="E24" s="722"/>
      <c r="F24" s="722"/>
      <c r="G24" s="722"/>
      <c r="H24" s="722"/>
      <c r="I24" s="722"/>
      <c r="J24" s="722"/>
      <c r="K24" s="722"/>
      <c r="L24" s="723"/>
      <c r="M24" s="724"/>
      <c r="N24" s="724"/>
      <c r="O24" s="724"/>
      <c r="P24" s="724"/>
      <c r="Q24" s="724"/>
      <c r="R24" s="724"/>
      <c r="S24" s="724"/>
      <c r="T24" s="724"/>
      <c r="U24" s="724"/>
      <c r="V24" s="724"/>
      <c r="W24" s="724"/>
      <c r="X24" s="724"/>
      <c r="Y24" s="724"/>
      <c r="Z24" s="724"/>
      <c r="AA24" s="724"/>
      <c r="AB24" s="724"/>
      <c r="AC24" s="724"/>
      <c r="AD24" s="725"/>
      <c r="AF24"/>
      <c r="AM24" s="246" t="str">
        <f>L23&amp;"-"&amp;Q23</f>
        <v>-</v>
      </c>
    </row>
    <row r="25" spans="1:39" ht="38.25" customHeight="1">
      <c r="A25" s="702"/>
      <c r="B25" s="722" t="s">
        <v>21</v>
      </c>
      <c r="C25" s="722"/>
      <c r="D25" s="722"/>
      <c r="E25" s="722"/>
      <c r="F25" s="722"/>
      <c r="G25" s="722"/>
      <c r="H25" s="722"/>
      <c r="I25" s="722"/>
      <c r="J25" s="722"/>
      <c r="K25" s="722"/>
      <c r="L25" s="726"/>
      <c r="M25" s="727"/>
      <c r="N25" s="727"/>
      <c r="O25" s="727"/>
      <c r="P25" s="727"/>
      <c r="Q25" s="727"/>
      <c r="R25" s="727"/>
      <c r="S25" s="727"/>
      <c r="T25" s="727"/>
      <c r="U25" s="727"/>
      <c r="V25" s="727"/>
      <c r="W25" s="727"/>
      <c r="X25" s="727"/>
      <c r="Y25" s="727"/>
      <c r="Z25" s="727"/>
      <c r="AA25" s="727"/>
      <c r="AB25" s="727"/>
      <c r="AC25" s="727"/>
      <c r="AD25" s="728"/>
      <c r="AF25"/>
    </row>
    <row r="26" spans="1:39" ht="30" customHeight="1">
      <c r="A26" s="705" t="s">
        <v>22</v>
      </c>
      <c r="B26" s="704" t="s">
        <v>23</v>
      </c>
      <c r="C26" s="707"/>
      <c r="D26" s="707"/>
      <c r="E26" s="707"/>
      <c r="F26" s="707"/>
      <c r="G26" s="707"/>
      <c r="H26" s="707"/>
      <c r="I26" s="707"/>
      <c r="J26" s="707"/>
      <c r="K26" s="707"/>
      <c r="L26" s="708"/>
      <c r="M26" s="709"/>
      <c r="N26" s="709"/>
      <c r="O26" s="709"/>
      <c r="P26" s="709"/>
      <c r="Q26" s="709"/>
      <c r="R26" s="709"/>
      <c r="S26" s="709"/>
      <c r="T26" s="709"/>
      <c r="U26" s="709"/>
      <c r="V26" s="709"/>
      <c r="W26" s="709"/>
      <c r="X26" s="709"/>
      <c r="Y26" s="709"/>
      <c r="Z26" s="709"/>
      <c r="AA26" s="709"/>
      <c r="AB26" s="709"/>
      <c r="AC26" s="709"/>
      <c r="AD26" s="710"/>
      <c r="AF26"/>
    </row>
    <row r="27" spans="1:39" ht="19.5" customHeight="1">
      <c r="A27" s="706"/>
      <c r="B27" s="703" t="s">
        <v>24</v>
      </c>
      <c r="C27" s="703"/>
      <c r="D27" s="703"/>
      <c r="E27" s="703"/>
      <c r="F27" s="703"/>
      <c r="G27" s="703"/>
      <c r="H27" s="703"/>
      <c r="I27" s="703"/>
      <c r="J27" s="703"/>
      <c r="K27" s="704"/>
      <c r="L27" s="708"/>
      <c r="M27" s="709"/>
      <c r="N27" s="709"/>
      <c r="O27" s="709"/>
      <c r="P27" s="709"/>
      <c r="Q27" s="709"/>
      <c r="R27" s="709"/>
      <c r="S27" s="709"/>
      <c r="T27" s="709"/>
      <c r="U27" s="709"/>
      <c r="V27" s="709"/>
      <c r="W27" s="709"/>
      <c r="X27" s="709"/>
      <c r="Y27" s="709"/>
      <c r="Z27" s="709"/>
      <c r="AA27" s="709"/>
      <c r="AB27" s="709"/>
      <c r="AC27" s="709"/>
      <c r="AD27" s="710"/>
      <c r="AF27"/>
    </row>
    <row r="28" spans="1:39" ht="20.100000000000001" customHeight="1">
      <c r="A28" s="716" t="s">
        <v>25</v>
      </c>
      <c r="B28" s="717"/>
      <c r="C28" s="717"/>
      <c r="D28" s="717"/>
      <c r="E28" s="717"/>
      <c r="F28" s="717"/>
      <c r="G28" s="717"/>
      <c r="H28" s="717"/>
      <c r="I28" s="717"/>
      <c r="J28" s="717"/>
      <c r="K28" s="718"/>
      <c r="L28" s="754"/>
      <c r="M28" s="755"/>
      <c r="N28" s="755"/>
      <c r="O28" s="755"/>
      <c r="P28" s="755"/>
      <c r="Q28" s="755"/>
      <c r="R28" s="755"/>
      <c r="S28" s="755"/>
      <c r="T28" s="755"/>
      <c r="U28" s="755"/>
      <c r="V28" s="756"/>
      <c r="W28" s="229"/>
      <c r="X28" s="229"/>
      <c r="Y28" s="229"/>
      <c r="Z28" s="229"/>
      <c r="AA28" s="230"/>
      <c r="AB28" s="230"/>
      <c r="AC28" s="230"/>
      <c r="AD28" s="230"/>
      <c r="AF28"/>
      <c r="AG28" s="28"/>
    </row>
    <row r="29" spans="1:39" ht="20.100000000000001" customHeight="1">
      <c r="A29" s="699" t="s">
        <v>26</v>
      </c>
      <c r="B29" s="707" t="s">
        <v>14</v>
      </c>
      <c r="C29" s="707"/>
      <c r="D29" s="707"/>
      <c r="E29" s="707"/>
      <c r="F29" s="707"/>
      <c r="G29" s="707"/>
      <c r="H29" s="707"/>
      <c r="I29" s="707"/>
      <c r="J29" s="707"/>
      <c r="K29" s="707"/>
      <c r="L29" s="708"/>
      <c r="M29" s="709"/>
      <c r="N29" s="709"/>
      <c r="O29" s="709"/>
      <c r="P29" s="709"/>
      <c r="Q29" s="709"/>
      <c r="R29" s="709"/>
      <c r="S29" s="709"/>
      <c r="T29" s="709"/>
      <c r="U29" s="709"/>
      <c r="V29" s="709"/>
      <c r="W29" s="709"/>
      <c r="X29" s="710"/>
      <c r="Y29" s="229"/>
      <c r="Z29" s="229"/>
      <c r="AA29" s="230"/>
      <c r="AB29" s="230"/>
      <c r="AC29" s="230"/>
      <c r="AD29" s="230"/>
      <c r="AF29"/>
    </row>
    <row r="30" spans="1:39" ht="20.100000000000001" customHeight="1">
      <c r="A30" s="700"/>
      <c r="B30" s="714" t="s">
        <v>24</v>
      </c>
      <c r="C30" s="714"/>
      <c r="D30" s="714"/>
      <c r="E30" s="714"/>
      <c r="F30" s="714"/>
      <c r="G30" s="714"/>
      <c r="H30" s="714"/>
      <c r="I30" s="714"/>
      <c r="J30" s="714"/>
      <c r="K30" s="714"/>
      <c r="L30" s="708"/>
      <c r="M30" s="709"/>
      <c r="N30" s="709"/>
      <c r="O30" s="709"/>
      <c r="P30" s="709"/>
      <c r="Q30" s="709"/>
      <c r="R30" s="709"/>
      <c r="S30" s="709"/>
      <c r="T30" s="709"/>
      <c r="U30" s="709"/>
      <c r="V30" s="709"/>
      <c r="W30" s="709"/>
      <c r="X30" s="710"/>
      <c r="Y30" s="229"/>
      <c r="Z30" s="229"/>
      <c r="AA30" s="230"/>
      <c r="AB30" s="230"/>
      <c r="AC30" s="230"/>
      <c r="AD30" s="230"/>
      <c r="AF30"/>
    </row>
    <row r="31" spans="1:39" ht="20.100000000000001" customHeight="1">
      <c r="A31" s="701" t="s">
        <v>27</v>
      </c>
      <c r="B31" s="707" t="s">
        <v>28</v>
      </c>
      <c r="C31" s="707"/>
      <c r="D31" s="707"/>
      <c r="E31" s="707"/>
      <c r="F31" s="707"/>
      <c r="G31" s="707"/>
      <c r="H31" s="707"/>
      <c r="I31" s="707"/>
      <c r="J31" s="707"/>
      <c r="K31" s="707"/>
      <c r="L31" s="708"/>
      <c r="M31" s="709"/>
      <c r="N31" s="709"/>
      <c r="O31" s="709"/>
      <c r="P31" s="709"/>
      <c r="Q31" s="709"/>
      <c r="R31" s="709"/>
      <c r="S31" s="709"/>
      <c r="T31" s="709"/>
      <c r="U31" s="709"/>
      <c r="V31" s="709"/>
      <c r="W31" s="709"/>
      <c r="X31" s="710"/>
      <c r="Y31" s="229"/>
      <c r="Z31" s="229"/>
      <c r="AA31" s="230"/>
      <c r="AB31" s="230"/>
      <c r="AC31" s="230"/>
      <c r="AD31" s="230"/>
      <c r="AF31"/>
    </row>
    <row r="32" spans="1:39" ht="20.100000000000001" customHeight="1">
      <c r="A32" s="702"/>
      <c r="B32" s="707" t="s">
        <v>29</v>
      </c>
      <c r="C32" s="707"/>
      <c r="D32" s="707"/>
      <c r="E32" s="707"/>
      <c r="F32" s="707"/>
      <c r="G32" s="707"/>
      <c r="H32" s="707"/>
      <c r="I32" s="707"/>
      <c r="J32" s="707"/>
      <c r="K32" s="707"/>
      <c r="L32" s="711"/>
      <c r="M32" s="712"/>
      <c r="N32" s="712"/>
      <c r="O32" s="712"/>
      <c r="P32" s="712"/>
      <c r="Q32" s="712"/>
      <c r="R32" s="712"/>
      <c r="S32" s="712"/>
      <c r="T32" s="712"/>
      <c r="U32" s="712"/>
      <c r="V32" s="712"/>
      <c r="W32" s="712"/>
      <c r="X32" s="713"/>
      <c r="Y32" s="229"/>
      <c r="Z32" s="229"/>
      <c r="AA32" s="230"/>
      <c r="AB32" s="230"/>
      <c r="AC32" s="230"/>
      <c r="AD32" s="230"/>
      <c r="AF32"/>
    </row>
    <row r="33" spans="1:46" s="232" customFormat="1" ht="20.100000000000001" customHeight="1">
      <c r="A33" s="231" t="s">
        <v>30</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31</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2" customHeight="1" thickBot="1">
      <c r="A35" s="802" t="s">
        <v>32</v>
      </c>
      <c r="B35" s="802"/>
      <c r="C35" s="802"/>
      <c r="D35" s="802"/>
      <c r="E35" s="802"/>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row>
    <row r="36" spans="1:46" s="232" customFormat="1" ht="25.95" customHeight="1" thickBot="1">
      <c r="A36" s="788" t="s">
        <v>33</v>
      </c>
      <c r="B36" s="788"/>
      <c r="C36" s="788"/>
      <c r="D36" s="788"/>
      <c r="E36" s="788"/>
      <c r="F36" s="788"/>
      <c r="G36" s="788"/>
      <c r="H36" s="788"/>
      <c r="I36" s="788"/>
      <c r="J36" s="788"/>
      <c r="K36" s="788"/>
      <c r="L36" s="788"/>
      <c r="M36" s="788"/>
      <c r="N36" s="788"/>
      <c r="O36" s="788"/>
      <c r="P36" s="788"/>
      <c r="Q36" s="788"/>
      <c r="R36" s="788"/>
      <c r="S36" s="788"/>
      <c r="T36" s="788"/>
      <c r="U36" s="788"/>
      <c r="V36" s="788"/>
      <c r="W36" s="788"/>
      <c r="X36" s="788"/>
      <c r="Y36" s="788"/>
      <c r="Z36" s="788"/>
      <c r="AA36" s="788"/>
      <c r="AB36" s="788"/>
      <c r="AC36" s="788"/>
      <c r="AD36" s="789"/>
      <c r="AE36" s="596"/>
      <c r="AF36" s="249"/>
      <c r="AG36" s="805" t="s">
        <v>34</v>
      </c>
      <c r="AH36" s="806"/>
      <c r="AI36" s="806"/>
      <c r="AJ36" s="806"/>
      <c r="AK36" s="807"/>
    </row>
    <row r="37" spans="1:46" s="232" customFormat="1" ht="10.199999999999999"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808"/>
      <c r="AH37" s="809"/>
      <c r="AI37" s="809"/>
      <c r="AJ37" s="809"/>
      <c r="AK37" s="810"/>
    </row>
    <row r="38" spans="1:46" ht="45" customHeight="1">
      <c r="A38" s="701" t="s">
        <v>35</v>
      </c>
      <c r="B38" s="790" t="s">
        <v>36</v>
      </c>
      <c r="C38" s="791"/>
      <c r="D38" s="791"/>
      <c r="E38" s="791"/>
      <c r="F38" s="791"/>
      <c r="G38" s="791"/>
      <c r="H38" s="791"/>
      <c r="I38" s="791"/>
      <c r="J38" s="791"/>
      <c r="K38" s="792"/>
      <c r="L38" s="790" t="s">
        <v>37</v>
      </c>
      <c r="M38" s="791"/>
      <c r="N38" s="791"/>
      <c r="O38" s="791"/>
      <c r="P38" s="792"/>
      <c r="Q38" s="765" t="s">
        <v>38</v>
      </c>
      <c r="R38" s="766"/>
      <c r="S38" s="766"/>
      <c r="T38" s="766"/>
      <c r="U38" s="766"/>
      <c r="V38" s="767"/>
      <c r="W38" s="763" t="s">
        <v>39</v>
      </c>
      <c r="X38" s="790" t="s">
        <v>40</v>
      </c>
      <c r="Y38" s="792"/>
      <c r="Z38" s="757" t="s">
        <v>41</v>
      </c>
      <c r="AA38" s="768" t="s">
        <v>42</v>
      </c>
      <c r="AB38" s="768" t="s">
        <v>43</v>
      </c>
      <c r="AC38" s="768" t="s">
        <v>44</v>
      </c>
      <c r="AD38" s="763" t="s">
        <v>45</v>
      </c>
      <c r="AE38" s="763" t="s">
        <v>46</v>
      </c>
      <c r="AF38" s="251"/>
      <c r="AG38" s="808"/>
      <c r="AH38" s="809"/>
      <c r="AI38" s="809"/>
      <c r="AJ38" s="809"/>
      <c r="AK38" s="810"/>
    </row>
    <row r="39" spans="1:46" ht="34.200000000000003" customHeight="1" thickBot="1">
      <c r="A39" s="702"/>
      <c r="B39" s="793"/>
      <c r="C39" s="794"/>
      <c r="D39" s="794"/>
      <c r="E39" s="794"/>
      <c r="F39" s="794"/>
      <c r="G39" s="794"/>
      <c r="H39" s="794"/>
      <c r="I39" s="794"/>
      <c r="J39" s="794"/>
      <c r="K39" s="795"/>
      <c r="L39" s="793"/>
      <c r="M39" s="794"/>
      <c r="N39" s="794"/>
      <c r="O39" s="794"/>
      <c r="P39" s="795"/>
      <c r="Q39" s="796" t="s">
        <v>47</v>
      </c>
      <c r="R39" s="797"/>
      <c r="S39" s="797"/>
      <c r="T39" s="797"/>
      <c r="U39" s="797"/>
      <c r="V39" s="584" t="s">
        <v>48</v>
      </c>
      <c r="W39" s="764"/>
      <c r="X39" s="793"/>
      <c r="Y39" s="795"/>
      <c r="Z39" s="758"/>
      <c r="AA39" s="769"/>
      <c r="AB39" s="769"/>
      <c r="AC39" s="769"/>
      <c r="AD39" s="764"/>
      <c r="AE39" s="764"/>
      <c r="AF39" s="251"/>
      <c r="AG39" s="811"/>
      <c r="AH39" s="812"/>
      <c r="AI39" s="812"/>
      <c r="AJ39" s="812"/>
      <c r="AK39" s="813"/>
    </row>
    <row r="40" spans="1:46" ht="49.95" customHeight="1" thickBot="1">
      <c r="A40" s="252">
        <v>1</v>
      </c>
      <c r="B40" s="770"/>
      <c r="C40" s="771"/>
      <c r="D40" s="771"/>
      <c r="E40" s="771"/>
      <c r="F40" s="771"/>
      <c r="G40" s="771"/>
      <c r="H40" s="771"/>
      <c r="I40" s="771"/>
      <c r="J40" s="771"/>
      <c r="K40" s="771"/>
      <c r="L40" s="759"/>
      <c r="M40" s="759"/>
      <c r="N40" s="759"/>
      <c r="O40" s="759"/>
      <c r="P40" s="759"/>
      <c r="Q40" s="753"/>
      <c r="R40" s="753"/>
      <c r="S40" s="753"/>
      <c r="T40" s="753"/>
      <c r="U40" s="753"/>
      <c r="V40" s="586"/>
      <c r="W40" s="586"/>
      <c r="X40" s="798"/>
      <c r="Y40" s="799"/>
      <c r="Z40" s="585" t="str">
        <f>IFERROR(VLOOKUP(X40, 【参考】数式用!$A$2:$B$46, 2, FALSE), "")</f>
        <v/>
      </c>
      <c r="AA40" s="600"/>
      <c r="AB40" s="601"/>
      <c r="AC40" s="602">
        <f t="shared" ref="AC40:AC104" si="0">AA40-AB40</f>
        <v>0</v>
      </c>
      <c r="AD40" s="617" t="str">
        <f>IF(B40="", "", IF(COUNTIF(X40,"*独自*"),"数式を削除して手入力",IFERROR(INDEX(【参考】数式用!$O$3:'【参考】数式用'!$Q$452,MATCH(Q40&amp;V40,【参考】数式用!$N$3:'【参考】数式用'!$N$452,0),MATCH(VLOOKUP(X40,【参考】数式用!$R$2:$S$46,2,FALSE),【参考】数式用!$O$2:$Q$2,0)),10)))</f>
        <v/>
      </c>
      <c r="AE40" s="597"/>
      <c r="AF40" s="253"/>
      <c r="AG40" s="254" t="s">
        <v>49</v>
      </c>
      <c r="AH40" s="255" t="s">
        <v>50</v>
      </c>
      <c r="AI40" s="256" t="s">
        <v>51</v>
      </c>
      <c r="AJ40" s="257" t="s">
        <v>52</v>
      </c>
      <c r="AK40" s="258" t="s">
        <v>53</v>
      </c>
      <c r="AL40" s="259"/>
      <c r="AM40" s="259"/>
      <c r="AN40" s="259"/>
      <c r="AO40" s="259"/>
      <c r="AP40" s="259"/>
      <c r="AQ40" s="259"/>
      <c r="AR40" s="259"/>
      <c r="AS40" s="259"/>
      <c r="AT40" s="259"/>
    </row>
    <row r="41" spans="1:46" ht="49.95" customHeight="1">
      <c r="A41" s="252">
        <f>A40+1</f>
        <v>2</v>
      </c>
      <c r="B41" s="770"/>
      <c r="C41" s="771"/>
      <c r="D41" s="771"/>
      <c r="E41" s="771"/>
      <c r="F41" s="771"/>
      <c r="G41" s="771"/>
      <c r="H41" s="771"/>
      <c r="I41" s="771"/>
      <c r="J41" s="771"/>
      <c r="K41" s="771"/>
      <c r="L41" s="759"/>
      <c r="M41" s="759"/>
      <c r="N41" s="759"/>
      <c r="O41" s="759"/>
      <c r="P41" s="759"/>
      <c r="Q41" s="753"/>
      <c r="R41" s="753"/>
      <c r="S41" s="753"/>
      <c r="T41" s="753"/>
      <c r="U41" s="753"/>
      <c r="V41" s="586"/>
      <c r="W41" s="586"/>
      <c r="X41" s="798"/>
      <c r="Y41" s="799"/>
      <c r="Z41" s="575" t="str">
        <f>IFERROR(VLOOKUP(X41, 【参考】数式用!$A$2:$B$46, 2, FALSE), "")</f>
        <v/>
      </c>
      <c r="AA41" s="603"/>
      <c r="AB41" s="604"/>
      <c r="AC41" s="605">
        <f t="shared" si="0"/>
        <v>0</v>
      </c>
      <c r="AD41" s="617" t="str">
        <f>IF(B41="", "", IF(COUNTIF(X41,"*独自*"),"数式を削除して手入力",IFERROR(INDEX(【参考】数式用!$O$3:'【参考】数式用'!$Q$452,MATCH(Q41&amp;V41,【参考】数式用!$N$3:'【参考】数式用'!$N$452,0),MATCH(VLOOKUP(X41,【参考】数式用!$R$2:$S$46,2,FALSE),【参考】数式用!$O$2:$Q$2,0)),10)))</f>
        <v/>
      </c>
      <c r="AE41" s="598"/>
      <c r="AF41" s="253"/>
      <c r="AG41" s="783" t="s">
        <v>54</v>
      </c>
      <c r="AH41" s="260" t="s">
        <v>55</v>
      </c>
      <c r="AI41" s="261" t="s">
        <v>56</v>
      </c>
      <c r="AJ41" s="262">
        <f t="shared" ref="AJ41:AJ73" si="1">COUNTIF($Z$40:$Z$2039, AI41)</f>
        <v>0</v>
      </c>
      <c r="AK41" s="785" t="str">
        <f>IF(AJ41=AJ42, "一致", "不一致")</f>
        <v>一致</v>
      </c>
    </row>
    <row r="42" spans="1:46" ht="49.95" customHeight="1">
      <c r="A42" s="252">
        <f t="shared" ref="A42:A78" si="2">A41+1</f>
        <v>3</v>
      </c>
      <c r="B42" s="772"/>
      <c r="C42" s="773"/>
      <c r="D42" s="773"/>
      <c r="E42" s="773"/>
      <c r="F42" s="773"/>
      <c r="G42" s="773"/>
      <c r="H42" s="773"/>
      <c r="I42" s="773"/>
      <c r="J42" s="773"/>
      <c r="K42" s="774"/>
      <c r="L42" s="760"/>
      <c r="M42" s="761"/>
      <c r="N42" s="761"/>
      <c r="O42" s="761"/>
      <c r="P42" s="762"/>
      <c r="Q42" s="753"/>
      <c r="R42" s="753"/>
      <c r="S42" s="753"/>
      <c r="T42" s="753"/>
      <c r="U42" s="753"/>
      <c r="V42" s="586"/>
      <c r="W42" s="135"/>
      <c r="X42" s="798"/>
      <c r="Y42" s="799"/>
      <c r="Z42" s="576" t="str">
        <f>IFERROR(VLOOKUP(X42, 【参考】数式用!$A$2:$B$46, 2, FALSE), "")</f>
        <v/>
      </c>
      <c r="AA42" s="603"/>
      <c r="AB42" s="604"/>
      <c r="AC42" s="606">
        <f t="shared" si="0"/>
        <v>0</v>
      </c>
      <c r="AD42" s="617" t="str">
        <f>IF(B42="", "", IF(COUNTIF(X42,"*独自*"),"数式を削除して手入力",IFERROR(INDEX(【参考】数式用!$O$3:'【参考】数式用'!$Q$452,MATCH(Q42&amp;V42,【参考】数式用!$N$3:'【参考】数式用'!$N$452,0),MATCH(VLOOKUP(X42,【参考】数式用!$R$2:$S$46,2,FALSE),【参考】数式用!$O$2:$Q$2,0)),10)))</f>
        <v/>
      </c>
      <c r="AE42" s="598"/>
      <c r="AF42" s="253"/>
      <c r="AG42" s="784"/>
      <c r="AH42" s="263" t="s">
        <v>57</v>
      </c>
      <c r="AI42" s="264" t="s">
        <v>58</v>
      </c>
      <c r="AJ42" s="265">
        <f t="shared" si="1"/>
        <v>0</v>
      </c>
      <c r="AK42" s="786"/>
    </row>
    <row r="43" spans="1:46" ht="49.95" customHeight="1">
      <c r="A43" s="252">
        <f t="shared" si="2"/>
        <v>4</v>
      </c>
      <c r="B43" s="772"/>
      <c r="C43" s="773"/>
      <c r="D43" s="773"/>
      <c r="E43" s="773"/>
      <c r="F43" s="773"/>
      <c r="G43" s="773"/>
      <c r="H43" s="773"/>
      <c r="I43" s="773"/>
      <c r="J43" s="773"/>
      <c r="K43" s="774"/>
      <c r="L43" s="760"/>
      <c r="M43" s="761"/>
      <c r="N43" s="761"/>
      <c r="O43" s="761"/>
      <c r="P43" s="762"/>
      <c r="Q43" s="753"/>
      <c r="R43" s="753"/>
      <c r="S43" s="753"/>
      <c r="T43" s="753"/>
      <c r="U43" s="753"/>
      <c r="V43" s="586"/>
      <c r="W43" s="135"/>
      <c r="X43" s="798"/>
      <c r="Y43" s="799"/>
      <c r="Z43" s="575" t="str">
        <f>IFERROR(VLOOKUP(X43, 【参考】数式用!$A$2:$B$46, 2, FALSE), "")</f>
        <v/>
      </c>
      <c r="AA43" s="603"/>
      <c r="AB43" s="604"/>
      <c r="AC43" s="605">
        <f t="shared" si="0"/>
        <v>0</v>
      </c>
      <c r="AD43" s="617" t="str">
        <f>IF(B43="", "", IF(COUNTIF(X43,"*独自*"),"数式を削除して手入力",IFERROR(INDEX(【参考】数式用!$O$3:'【参考】数式用'!$Q$452,MATCH(Q43&amp;V43,【参考】数式用!$N$3:'【参考】数式用'!$N$452,0),MATCH(VLOOKUP(X43,【参考】数式用!$R$2:$S$46,2,FALSE),【参考】数式用!$O$2:$Q$2,0)),10)))</f>
        <v/>
      </c>
      <c r="AE43" s="598"/>
      <c r="AF43" s="253"/>
      <c r="AG43" s="787" t="s">
        <v>59</v>
      </c>
      <c r="AH43" s="263" t="s">
        <v>60</v>
      </c>
      <c r="AI43" s="264" t="s">
        <v>61</v>
      </c>
      <c r="AJ43" s="265">
        <f t="shared" si="1"/>
        <v>0</v>
      </c>
      <c r="AK43" s="786" t="str">
        <f>IF(AJ43=AJ44, "一致", "不一致")</f>
        <v>一致</v>
      </c>
    </row>
    <row r="44" spans="1:46" ht="49.95" customHeight="1">
      <c r="A44" s="252">
        <f t="shared" si="2"/>
        <v>5</v>
      </c>
      <c r="B44" s="772"/>
      <c r="C44" s="773"/>
      <c r="D44" s="773"/>
      <c r="E44" s="773"/>
      <c r="F44" s="773"/>
      <c r="G44" s="773"/>
      <c r="H44" s="773"/>
      <c r="I44" s="773"/>
      <c r="J44" s="773"/>
      <c r="K44" s="774"/>
      <c r="L44" s="760"/>
      <c r="M44" s="761"/>
      <c r="N44" s="761"/>
      <c r="O44" s="761"/>
      <c r="P44" s="762"/>
      <c r="Q44" s="753"/>
      <c r="R44" s="753"/>
      <c r="S44" s="753"/>
      <c r="T44" s="753"/>
      <c r="U44" s="753"/>
      <c r="V44" s="586"/>
      <c r="W44" s="135"/>
      <c r="X44" s="798"/>
      <c r="Y44" s="799"/>
      <c r="Z44" s="575" t="str">
        <f>IFERROR(VLOOKUP(X44, 【参考】数式用!$A$2:$B$46, 2, FALSE), "")</f>
        <v/>
      </c>
      <c r="AA44" s="603"/>
      <c r="AB44" s="604"/>
      <c r="AC44" s="605">
        <f t="shared" si="0"/>
        <v>0</v>
      </c>
      <c r="AD44" s="617" t="str">
        <f>IF(B44="", "", IF(COUNTIF(X44,"*独自*"),"数式を削除して手入力",IFERROR(INDEX(【参考】数式用!$O$3:'【参考】数式用'!$Q$452,MATCH(Q44&amp;V44,【参考】数式用!$N$3:'【参考】数式用'!$N$452,0),MATCH(VLOOKUP(X44,【参考】数式用!$R$2:$S$46,2,FALSE),【参考】数式用!$O$2:$Q$2,0)),10)))</f>
        <v/>
      </c>
      <c r="AE44" s="598"/>
      <c r="AF44" s="253"/>
      <c r="AG44" s="787"/>
      <c r="AH44" s="263" t="s">
        <v>62</v>
      </c>
      <c r="AI44" s="264" t="s">
        <v>63</v>
      </c>
      <c r="AJ44" s="265">
        <f t="shared" si="1"/>
        <v>0</v>
      </c>
      <c r="AK44" s="786"/>
    </row>
    <row r="45" spans="1:46" ht="49.95" customHeight="1">
      <c r="A45" s="252">
        <f t="shared" si="2"/>
        <v>6</v>
      </c>
      <c r="B45" s="772"/>
      <c r="C45" s="773"/>
      <c r="D45" s="773"/>
      <c r="E45" s="773"/>
      <c r="F45" s="773"/>
      <c r="G45" s="773"/>
      <c r="H45" s="773"/>
      <c r="I45" s="773"/>
      <c r="J45" s="773"/>
      <c r="K45" s="774"/>
      <c r="L45" s="760"/>
      <c r="M45" s="761"/>
      <c r="N45" s="761"/>
      <c r="O45" s="761"/>
      <c r="P45" s="762"/>
      <c r="Q45" s="753"/>
      <c r="R45" s="753"/>
      <c r="S45" s="753"/>
      <c r="T45" s="753"/>
      <c r="U45" s="753"/>
      <c r="V45" s="586"/>
      <c r="W45" s="135"/>
      <c r="X45" s="798"/>
      <c r="Y45" s="799"/>
      <c r="Z45" s="575" t="str">
        <f>IFERROR(VLOOKUP(X45, 【参考】数式用!$A$2:$B$46, 2, FALSE), "")</f>
        <v/>
      </c>
      <c r="AA45" s="603"/>
      <c r="AB45" s="604"/>
      <c r="AC45" s="605">
        <f t="shared" si="0"/>
        <v>0</v>
      </c>
      <c r="AD45" s="617" t="str">
        <f>IF(B45="", "", IF(COUNTIF(X45,"*独自*"),"数式を削除して手入力",IFERROR(INDEX(【参考】数式用!$O$3:'【参考】数式用'!$Q$452,MATCH(Q45&amp;V45,【参考】数式用!$N$3:'【参考】数式用'!$N$452,0),MATCH(VLOOKUP(X45,【参考】数式用!$R$2:$S$46,2,FALSE),【参考】数式用!$O$2:$Q$2,0)),10)))</f>
        <v/>
      </c>
      <c r="AE45" s="598"/>
      <c r="AF45" s="253"/>
      <c r="AG45" s="784" t="s">
        <v>64</v>
      </c>
      <c r="AH45" s="263" t="s">
        <v>65</v>
      </c>
      <c r="AI45" s="264" t="s">
        <v>66</v>
      </c>
      <c r="AJ45" s="265">
        <f t="shared" si="1"/>
        <v>0</v>
      </c>
      <c r="AK45" s="786" t="str">
        <f>IF(AND(AJ45=AJ46, AJ46=AJ47), "一致", "不一致")</f>
        <v>一致</v>
      </c>
    </row>
    <row r="46" spans="1:46" ht="49.95" customHeight="1">
      <c r="A46" s="252">
        <f t="shared" si="2"/>
        <v>7</v>
      </c>
      <c r="B46" s="772"/>
      <c r="C46" s="773"/>
      <c r="D46" s="773"/>
      <c r="E46" s="773"/>
      <c r="F46" s="773"/>
      <c r="G46" s="773"/>
      <c r="H46" s="773"/>
      <c r="I46" s="773"/>
      <c r="J46" s="773"/>
      <c r="K46" s="774"/>
      <c r="L46" s="760"/>
      <c r="M46" s="761"/>
      <c r="N46" s="761"/>
      <c r="O46" s="761"/>
      <c r="P46" s="762"/>
      <c r="Q46" s="753"/>
      <c r="R46" s="753"/>
      <c r="S46" s="753"/>
      <c r="T46" s="753"/>
      <c r="U46" s="753"/>
      <c r="V46" s="586"/>
      <c r="W46" s="135"/>
      <c r="X46" s="798"/>
      <c r="Y46" s="799"/>
      <c r="Z46" s="575" t="str">
        <f>IFERROR(VLOOKUP(X46, 【参考】数式用!$A$2:$B$46, 2, FALSE), "")</f>
        <v/>
      </c>
      <c r="AA46" s="603"/>
      <c r="AB46" s="604"/>
      <c r="AC46" s="605">
        <f t="shared" si="0"/>
        <v>0</v>
      </c>
      <c r="AD46" s="617" t="str">
        <f>IF(B46="", "", IF(COUNTIF(X46,"*独自*"),"数式を削除して手入力",IFERROR(INDEX(【参考】数式用!$O$3:'【参考】数式用'!$Q$452,MATCH(Q46&amp;V46,【参考】数式用!$N$3:'【参考】数式用'!$N$452,0),MATCH(VLOOKUP(X46,【参考】数式用!$R$2:$S$46,2,FALSE),【参考】数式用!$O$2:$Q$2,0)),10)))</f>
        <v/>
      </c>
      <c r="AE46" s="598"/>
      <c r="AF46" s="253"/>
      <c r="AG46" s="784"/>
      <c r="AH46" s="263" t="s">
        <v>67</v>
      </c>
      <c r="AI46" s="264" t="s">
        <v>68</v>
      </c>
      <c r="AJ46" s="265">
        <f t="shared" si="1"/>
        <v>0</v>
      </c>
      <c r="AK46" s="786"/>
    </row>
    <row r="47" spans="1:46" ht="49.95" customHeight="1">
      <c r="A47" s="252">
        <f t="shared" si="2"/>
        <v>8</v>
      </c>
      <c r="B47" s="772"/>
      <c r="C47" s="773"/>
      <c r="D47" s="773"/>
      <c r="E47" s="773"/>
      <c r="F47" s="773"/>
      <c r="G47" s="773"/>
      <c r="H47" s="773"/>
      <c r="I47" s="773"/>
      <c r="J47" s="773"/>
      <c r="K47" s="774"/>
      <c r="L47" s="760"/>
      <c r="M47" s="761"/>
      <c r="N47" s="761"/>
      <c r="O47" s="761"/>
      <c r="P47" s="762"/>
      <c r="Q47" s="753"/>
      <c r="R47" s="753"/>
      <c r="S47" s="753"/>
      <c r="T47" s="753"/>
      <c r="U47" s="753"/>
      <c r="V47" s="586"/>
      <c r="W47" s="135"/>
      <c r="X47" s="798"/>
      <c r="Y47" s="799"/>
      <c r="Z47" s="575" t="str">
        <f>IFERROR(VLOOKUP(X47, 【参考】数式用!$A$2:$B$46, 2, FALSE), "")</f>
        <v/>
      </c>
      <c r="AA47" s="603"/>
      <c r="AB47" s="604"/>
      <c r="AC47" s="605">
        <f t="shared" si="0"/>
        <v>0</v>
      </c>
      <c r="AD47" s="617" t="str">
        <f>IF(B47="", "", IF(COUNTIF(X47,"*独自*"),"数式を削除して手入力",IFERROR(INDEX(【参考】数式用!$O$3:'【参考】数式用'!$Q$452,MATCH(Q47&amp;V47,【参考】数式用!$N$3:'【参考】数式用'!$N$452,0),MATCH(VLOOKUP(X47,【参考】数式用!$R$2:$S$46,2,FALSE),【参考】数式用!$O$2:$Q$2,0)),10)))</f>
        <v/>
      </c>
      <c r="AE47" s="598"/>
      <c r="AF47" s="253"/>
      <c r="AG47" s="784"/>
      <c r="AH47" s="263" t="s">
        <v>69</v>
      </c>
      <c r="AI47" s="264" t="s">
        <v>70</v>
      </c>
      <c r="AJ47" s="265">
        <f t="shared" si="1"/>
        <v>0</v>
      </c>
      <c r="AK47" s="786"/>
    </row>
    <row r="48" spans="1:46" ht="49.95" customHeight="1">
      <c r="A48" s="252">
        <f t="shared" si="2"/>
        <v>9</v>
      </c>
      <c r="B48" s="772"/>
      <c r="C48" s="773"/>
      <c r="D48" s="773"/>
      <c r="E48" s="773"/>
      <c r="F48" s="773"/>
      <c r="G48" s="773"/>
      <c r="H48" s="773"/>
      <c r="I48" s="773"/>
      <c r="J48" s="773"/>
      <c r="K48" s="774"/>
      <c r="L48" s="760"/>
      <c r="M48" s="761"/>
      <c r="N48" s="761"/>
      <c r="O48" s="761"/>
      <c r="P48" s="762"/>
      <c r="Q48" s="753"/>
      <c r="R48" s="753"/>
      <c r="S48" s="753"/>
      <c r="T48" s="753"/>
      <c r="U48" s="753"/>
      <c r="V48" s="586"/>
      <c r="W48" s="135"/>
      <c r="X48" s="798"/>
      <c r="Y48" s="799"/>
      <c r="Z48" s="575" t="str">
        <f>IFERROR(VLOOKUP(X48, 【参考】数式用!$A$2:$B$46, 2, FALSE), "")</f>
        <v/>
      </c>
      <c r="AA48" s="603"/>
      <c r="AB48" s="604"/>
      <c r="AC48" s="605">
        <f t="shared" si="0"/>
        <v>0</v>
      </c>
      <c r="AD48" s="617" t="str">
        <f>IF(B48="", "", IF(COUNTIF(X48,"*独自*"),"数式を削除して手入力",IFERROR(INDEX(【参考】数式用!$O$3:'【参考】数式用'!$Q$452,MATCH(Q48&amp;V48,【参考】数式用!$N$3:'【参考】数式用'!$N$452,0),MATCH(VLOOKUP(X48,【参考】数式用!$R$2:$S$46,2,FALSE),【参考】数式用!$O$2:$Q$2,0)),10)))</f>
        <v/>
      </c>
      <c r="AE48" s="598"/>
      <c r="AF48" s="253"/>
      <c r="AG48" s="784" t="s">
        <v>71</v>
      </c>
      <c r="AH48" s="263" t="s">
        <v>72</v>
      </c>
      <c r="AI48" s="264" t="s">
        <v>73</v>
      </c>
      <c r="AJ48" s="265">
        <f t="shared" si="1"/>
        <v>0</v>
      </c>
      <c r="AK48" s="786" t="str">
        <f>IF(AJ48=AJ49, "一致", "不一致")</f>
        <v>一致</v>
      </c>
    </row>
    <row r="49" spans="1:37" ht="49.95" customHeight="1">
      <c r="A49" s="252">
        <f t="shared" si="2"/>
        <v>10</v>
      </c>
      <c r="B49" s="772"/>
      <c r="C49" s="773"/>
      <c r="D49" s="773"/>
      <c r="E49" s="773"/>
      <c r="F49" s="773"/>
      <c r="G49" s="773"/>
      <c r="H49" s="773"/>
      <c r="I49" s="773"/>
      <c r="J49" s="773"/>
      <c r="K49" s="774"/>
      <c r="L49" s="760"/>
      <c r="M49" s="761"/>
      <c r="N49" s="761"/>
      <c r="O49" s="761"/>
      <c r="P49" s="762"/>
      <c r="Q49" s="753"/>
      <c r="R49" s="753"/>
      <c r="S49" s="753"/>
      <c r="T49" s="753"/>
      <c r="U49" s="753"/>
      <c r="V49" s="586"/>
      <c r="W49" s="135"/>
      <c r="X49" s="798"/>
      <c r="Y49" s="799"/>
      <c r="Z49" s="575" t="str">
        <f>IFERROR(VLOOKUP(X49, 【参考】数式用!$A$2:$B$46, 2, FALSE), "")</f>
        <v/>
      </c>
      <c r="AA49" s="603"/>
      <c r="AB49" s="604"/>
      <c r="AC49" s="605">
        <f t="shared" si="0"/>
        <v>0</v>
      </c>
      <c r="AD49" s="617" t="str">
        <f>IF(B49="", "", IF(COUNTIF(X49,"*独自*"),"数式を削除して手入力",IFERROR(INDEX(【参考】数式用!$O$3:'【参考】数式用'!$Q$452,MATCH(Q49&amp;V49,【参考】数式用!$N$3:'【参考】数式用'!$N$452,0),MATCH(VLOOKUP(X49,【参考】数式用!$R$2:$S$46,2,FALSE),【参考】数式用!$O$2:$Q$2,0)),10)))</f>
        <v/>
      </c>
      <c r="AE49" s="598"/>
      <c r="AF49" s="253"/>
      <c r="AG49" s="784"/>
      <c r="AH49" s="263" t="s">
        <v>74</v>
      </c>
      <c r="AI49" s="264" t="s">
        <v>75</v>
      </c>
      <c r="AJ49" s="265">
        <f t="shared" si="1"/>
        <v>0</v>
      </c>
      <c r="AK49" s="786"/>
    </row>
    <row r="50" spans="1:37" ht="49.95" customHeight="1">
      <c r="A50" s="252">
        <f t="shared" si="2"/>
        <v>11</v>
      </c>
      <c r="B50" s="772"/>
      <c r="C50" s="773"/>
      <c r="D50" s="773"/>
      <c r="E50" s="773"/>
      <c r="F50" s="773"/>
      <c r="G50" s="773"/>
      <c r="H50" s="773"/>
      <c r="I50" s="773"/>
      <c r="J50" s="773"/>
      <c r="K50" s="774"/>
      <c r="L50" s="760"/>
      <c r="M50" s="761"/>
      <c r="N50" s="761"/>
      <c r="O50" s="761"/>
      <c r="P50" s="762"/>
      <c r="Q50" s="753"/>
      <c r="R50" s="753"/>
      <c r="S50" s="753"/>
      <c r="T50" s="753"/>
      <c r="U50" s="753"/>
      <c r="V50" s="586"/>
      <c r="W50" s="135"/>
      <c r="X50" s="798"/>
      <c r="Y50" s="799"/>
      <c r="Z50" s="575" t="str">
        <f>IFERROR(VLOOKUP(X50, 【参考】数式用!$A$2:$B$46, 2, FALSE), "")</f>
        <v/>
      </c>
      <c r="AA50" s="603"/>
      <c r="AB50" s="604"/>
      <c r="AC50" s="605">
        <f t="shared" si="0"/>
        <v>0</v>
      </c>
      <c r="AD50" s="617" t="str">
        <f>IF(B50="", "", IF(COUNTIF(X50,"*独自*"),"数式を削除して手入力",IFERROR(INDEX(【参考】数式用!$O$3:'【参考】数式用'!$Q$452,MATCH(Q50&amp;V50,【参考】数式用!$N$3:'【参考】数式用'!$N$452,0),MATCH(VLOOKUP(X50,【参考】数式用!$R$2:$S$46,2,FALSE),【参考】数式用!$O$2:$Q$2,0)),10)))</f>
        <v/>
      </c>
      <c r="AE50" s="598"/>
      <c r="AF50" s="253"/>
      <c r="AG50" s="784" t="s">
        <v>76</v>
      </c>
      <c r="AH50" s="263" t="s">
        <v>77</v>
      </c>
      <c r="AI50" s="264" t="s">
        <v>78</v>
      </c>
      <c r="AJ50" s="265">
        <f t="shared" si="1"/>
        <v>0</v>
      </c>
      <c r="AK50" s="786" t="str">
        <f>IF(AJ50=AJ51, "一致", "不一致")</f>
        <v>一致</v>
      </c>
    </row>
    <row r="51" spans="1:37" ht="49.95" customHeight="1">
      <c r="A51" s="252">
        <f t="shared" si="2"/>
        <v>12</v>
      </c>
      <c r="B51" s="772"/>
      <c r="C51" s="773"/>
      <c r="D51" s="773"/>
      <c r="E51" s="773"/>
      <c r="F51" s="773"/>
      <c r="G51" s="773"/>
      <c r="H51" s="773"/>
      <c r="I51" s="773"/>
      <c r="J51" s="773"/>
      <c r="K51" s="774"/>
      <c r="L51" s="760"/>
      <c r="M51" s="761"/>
      <c r="N51" s="761"/>
      <c r="O51" s="761"/>
      <c r="P51" s="762"/>
      <c r="Q51" s="753"/>
      <c r="R51" s="753"/>
      <c r="S51" s="753"/>
      <c r="T51" s="753"/>
      <c r="U51" s="753"/>
      <c r="V51" s="586"/>
      <c r="W51" s="135"/>
      <c r="X51" s="798"/>
      <c r="Y51" s="799"/>
      <c r="Z51" s="575" t="str">
        <f>IFERROR(VLOOKUP(X51, 【参考】数式用!$A$2:$B$46, 2, FALSE), "")</f>
        <v/>
      </c>
      <c r="AA51" s="603"/>
      <c r="AB51" s="604"/>
      <c r="AC51" s="605">
        <f t="shared" si="0"/>
        <v>0</v>
      </c>
      <c r="AD51" s="617" t="str">
        <f>IF(B51="", "", IF(COUNTIF(X51,"*独自*"),"数式を削除して手入力",IFERROR(INDEX(【参考】数式用!$O$3:'【参考】数式用'!$Q$452,MATCH(Q51&amp;V51,【参考】数式用!$N$3:'【参考】数式用'!$N$452,0),MATCH(VLOOKUP(X51,【参考】数式用!$R$2:$S$46,2,FALSE),【参考】数式用!$O$2:$Q$2,0)),10)))</f>
        <v/>
      </c>
      <c r="AE51" s="598"/>
      <c r="AF51" s="253"/>
      <c r="AG51" s="784"/>
      <c r="AH51" s="263" t="s">
        <v>79</v>
      </c>
      <c r="AI51" s="264" t="s">
        <v>80</v>
      </c>
      <c r="AJ51" s="265">
        <f t="shared" si="1"/>
        <v>0</v>
      </c>
      <c r="AK51" s="786"/>
    </row>
    <row r="52" spans="1:37" ht="49.95" customHeight="1">
      <c r="A52" s="252">
        <f t="shared" si="2"/>
        <v>13</v>
      </c>
      <c r="B52" s="772"/>
      <c r="C52" s="773"/>
      <c r="D52" s="773"/>
      <c r="E52" s="773"/>
      <c r="F52" s="773"/>
      <c r="G52" s="773"/>
      <c r="H52" s="773"/>
      <c r="I52" s="773"/>
      <c r="J52" s="773"/>
      <c r="K52" s="774"/>
      <c r="L52" s="760"/>
      <c r="M52" s="761"/>
      <c r="N52" s="761"/>
      <c r="O52" s="761"/>
      <c r="P52" s="762"/>
      <c r="Q52" s="753"/>
      <c r="R52" s="753"/>
      <c r="S52" s="753"/>
      <c r="T52" s="753"/>
      <c r="U52" s="753"/>
      <c r="V52" s="586"/>
      <c r="W52" s="135"/>
      <c r="X52" s="798"/>
      <c r="Y52" s="799"/>
      <c r="Z52" s="575" t="str">
        <f>IFERROR(VLOOKUP(X52, 【参考】数式用!$A$2:$B$46, 2, FALSE), "")</f>
        <v/>
      </c>
      <c r="AA52" s="603"/>
      <c r="AB52" s="604"/>
      <c r="AC52" s="605">
        <f t="shared" si="0"/>
        <v>0</v>
      </c>
      <c r="AD52" s="617" t="str">
        <f>IF(B52="", "", IF(COUNTIF(X52,"*独自*"),"数式を削除して手入力",IFERROR(INDEX(【参考】数式用!$O$3:'【参考】数式用'!$Q$452,MATCH(Q52&amp;V52,【参考】数式用!$N$3:'【参考】数式用'!$N$452,0),MATCH(VLOOKUP(X52,【参考】数式用!$R$2:$S$46,2,FALSE),【参考】数式用!$O$2:$Q$2,0)),10)))</f>
        <v/>
      </c>
      <c r="AE52" s="598"/>
      <c r="AF52" s="253"/>
      <c r="AG52" s="784" t="s">
        <v>81</v>
      </c>
      <c r="AH52" s="263" t="s">
        <v>82</v>
      </c>
      <c r="AI52" s="264" t="s">
        <v>83</v>
      </c>
      <c r="AJ52" s="265">
        <f t="shared" si="1"/>
        <v>0</v>
      </c>
      <c r="AK52" s="786" t="str">
        <f>IF(AND(AJ52=AJ53, AJ53=AJ54, AJ54=AJ55), "一致", "不一致")</f>
        <v>一致</v>
      </c>
    </row>
    <row r="53" spans="1:37" ht="49.95" customHeight="1">
      <c r="A53" s="252">
        <f t="shared" si="2"/>
        <v>14</v>
      </c>
      <c r="B53" s="772"/>
      <c r="C53" s="773"/>
      <c r="D53" s="773"/>
      <c r="E53" s="773"/>
      <c r="F53" s="773"/>
      <c r="G53" s="773"/>
      <c r="H53" s="773"/>
      <c r="I53" s="773"/>
      <c r="J53" s="773"/>
      <c r="K53" s="774"/>
      <c r="L53" s="760"/>
      <c r="M53" s="761"/>
      <c r="N53" s="761"/>
      <c r="O53" s="761"/>
      <c r="P53" s="762"/>
      <c r="Q53" s="753"/>
      <c r="R53" s="753"/>
      <c r="S53" s="753"/>
      <c r="T53" s="753"/>
      <c r="U53" s="753"/>
      <c r="V53" s="586"/>
      <c r="W53" s="135"/>
      <c r="X53" s="798"/>
      <c r="Y53" s="799"/>
      <c r="Z53" s="575" t="str">
        <f>IFERROR(VLOOKUP(X53, 【参考】数式用!$A$2:$B$46, 2, FALSE), "")</f>
        <v/>
      </c>
      <c r="AA53" s="603"/>
      <c r="AB53" s="604"/>
      <c r="AC53" s="605">
        <f t="shared" si="0"/>
        <v>0</v>
      </c>
      <c r="AD53" s="617" t="str">
        <f>IF(B53="", "", IF(COUNTIF(X53,"*独自*"),"数式を削除して手入力",IFERROR(INDEX(【参考】数式用!$O$3:'【参考】数式用'!$Q$452,MATCH(Q53&amp;V53,【参考】数式用!$N$3:'【参考】数式用'!$N$452,0),MATCH(VLOOKUP(X53,【参考】数式用!$R$2:$S$46,2,FALSE),【参考】数式用!$O$2:$Q$2,0)),10)))</f>
        <v/>
      </c>
      <c r="AE53" s="598"/>
      <c r="AF53" s="253"/>
      <c r="AG53" s="784"/>
      <c r="AH53" s="263" t="s">
        <v>84</v>
      </c>
      <c r="AI53" s="264" t="s">
        <v>85</v>
      </c>
      <c r="AJ53" s="265">
        <f t="shared" si="1"/>
        <v>0</v>
      </c>
      <c r="AK53" s="786"/>
    </row>
    <row r="54" spans="1:37" ht="49.95" customHeight="1">
      <c r="A54" s="252">
        <f t="shared" si="2"/>
        <v>15</v>
      </c>
      <c r="B54" s="772"/>
      <c r="C54" s="773"/>
      <c r="D54" s="773"/>
      <c r="E54" s="773"/>
      <c r="F54" s="773"/>
      <c r="G54" s="773"/>
      <c r="H54" s="773"/>
      <c r="I54" s="773"/>
      <c r="J54" s="773"/>
      <c r="K54" s="774"/>
      <c r="L54" s="760"/>
      <c r="M54" s="761"/>
      <c r="N54" s="761"/>
      <c r="O54" s="761"/>
      <c r="P54" s="762"/>
      <c r="Q54" s="753"/>
      <c r="R54" s="753"/>
      <c r="S54" s="753"/>
      <c r="T54" s="753"/>
      <c r="U54" s="753"/>
      <c r="V54" s="586"/>
      <c r="W54" s="135"/>
      <c r="X54" s="798"/>
      <c r="Y54" s="799"/>
      <c r="Z54" s="575" t="str">
        <f>IFERROR(VLOOKUP(X54, 【参考】数式用!$A$2:$B$46, 2, FALSE), "")</f>
        <v/>
      </c>
      <c r="AA54" s="603"/>
      <c r="AB54" s="604"/>
      <c r="AC54" s="605">
        <f t="shared" si="0"/>
        <v>0</v>
      </c>
      <c r="AD54" s="617" t="str">
        <f>IF(B54="", "", IF(COUNTIF(X54,"*独自*"),"数式を削除して手入力",IFERROR(INDEX(【参考】数式用!$O$3:'【参考】数式用'!$Q$452,MATCH(Q54&amp;V54,【参考】数式用!$N$3:'【参考】数式用'!$N$452,0),MATCH(VLOOKUP(X54,【参考】数式用!$R$2:$S$46,2,FALSE),【参考】数式用!$O$2:$Q$2,0)),10)))</f>
        <v/>
      </c>
      <c r="AE54" s="598"/>
      <c r="AF54" s="253"/>
      <c r="AG54" s="784"/>
      <c r="AH54" s="263" t="s">
        <v>86</v>
      </c>
      <c r="AI54" s="264" t="s">
        <v>87</v>
      </c>
      <c r="AJ54" s="265">
        <f t="shared" si="1"/>
        <v>0</v>
      </c>
      <c r="AK54" s="786"/>
    </row>
    <row r="55" spans="1:37" ht="49.95" customHeight="1">
      <c r="A55" s="252">
        <f t="shared" si="2"/>
        <v>16</v>
      </c>
      <c r="B55" s="772"/>
      <c r="C55" s="773"/>
      <c r="D55" s="773"/>
      <c r="E55" s="773"/>
      <c r="F55" s="773"/>
      <c r="G55" s="773"/>
      <c r="H55" s="773"/>
      <c r="I55" s="773"/>
      <c r="J55" s="773"/>
      <c r="K55" s="774"/>
      <c r="L55" s="760"/>
      <c r="M55" s="761"/>
      <c r="N55" s="761"/>
      <c r="O55" s="761"/>
      <c r="P55" s="762"/>
      <c r="Q55" s="753"/>
      <c r="R55" s="753"/>
      <c r="S55" s="753"/>
      <c r="T55" s="753"/>
      <c r="U55" s="753"/>
      <c r="V55" s="586"/>
      <c r="W55" s="135"/>
      <c r="X55" s="798"/>
      <c r="Y55" s="799"/>
      <c r="Z55" s="575" t="str">
        <f>IFERROR(VLOOKUP(X55, 【参考】数式用!$A$2:$B$46, 2, FALSE), "")</f>
        <v/>
      </c>
      <c r="AA55" s="603"/>
      <c r="AB55" s="604"/>
      <c r="AC55" s="605">
        <f t="shared" si="0"/>
        <v>0</v>
      </c>
      <c r="AD55" s="617" t="str">
        <f>IF(B55="", "", IF(COUNTIF(X55,"*独自*"),"数式を削除して手入力",IFERROR(INDEX(【参考】数式用!$O$3:'【参考】数式用'!$Q$452,MATCH(Q55&amp;V55,【参考】数式用!$N$3:'【参考】数式用'!$N$452,0),MATCH(VLOOKUP(X55,【参考】数式用!$R$2:$S$46,2,FALSE),【参考】数式用!$O$2:$Q$2,0)),10)))</f>
        <v/>
      </c>
      <c r="AE55" s="598"/>
      <c r="AF55" s="253"/>
      <c r="AG55" s="784"/>
      <c r="AH55" s="263" t="s">
        <v>88</v>
      </c>
      <c r="AI55" s="264" t="s">
        <v>89</v>
      </c>
      <c r="AJ55" s="265">
        <f t="shared" si="1"/>
        <v>0</v>
      </c>
      <c r="AK55" s="786"/>
    </row>
    <row r="56" spans="1:37" ht="49.95" customHeight="1">
      <c r="A56" s="252">
        <f t="shared" si="2"/>
        <v>17</v>
      </c>
      <c r="B56" s="772"/>
      <c r="C56" s="773"/>
      <c r="D56" s="773"/>
      <c r="E56" s="773"/>
      <c r="F56" s="773"/>
      <c r="G56" s="773"/>
      <c r="H56" s="773"/>
      <c r="I56" s="773"/>
      <c r="J56" s="773"/>
      <c r="K56" s="774"/>
      <c r="L56" s="760"/>
      <c r="M56" s="761"/>
      <c r="N56" s="761"/>
      <c r="O56" s="761"/>
      <c r="P56" s="762"/>
      <c r="Q56" s="753"/>
      <c r="R56" s="753"/>
      <c r="S56" s="753"/>
      <c r="T56" s="753"/>
      <c r="U56" s="753"/>
      <c r="V56" s="586"/>
      <c r="W56" s="135"/>
      <c r="X56" s="798"/>
      <c r="Y56" s="799"/>
      <c r="Z56" s="575" t="str">
        <f>IFERROR(VLOOKUP(X56, 【参考】数式用!$A$2:$B$46, 2, FALSE), "")</f>
        <v/>
      </c>
      <c r="AA56" s="603"/>
      <c r="AB56" s="604"/>
      <c r="AC56" s="605">
        <f t="shared" si="0"/>
        <v>0</v>
      </c>
      <c r="AD56" s="617" t="str">
        <f>IF(B56="", "", IF(COUNTIF(X56,"*独自*"),"数式を削除して手入力",IFERROR(INDEX(【参考】数式用!$O$3:'【参考】数式用'!$Q$452,MATCH(Q56&amp;V56,【参考】数式用!$N$3:'【参考】数式用'!$N$452,0),MATCH(VLOOKUP(X56,【参考】数式用!$R$2:$S$46,2,FALSE),【参考】数式用!$O$2:$Q$2,0)),10)))</f>
        <v/>
      </c>
      <c r="AE56" s="598"/>
      <c r="AF56" s="253"/>
      <c r="AG56" s="784" t="s">
        <v>90</v>
      </c>
      <c r="AH56" s="263" t="s">
        <v>91</v>
      </c>
      <c r="AI56" s="264" t="s">
        <v>92</v>
      </c>
      <c r="AJ56" s="265">
        <f t="shared" si="1"/>
        <v>0</v>
      </c>
      <c r="AK56" s="786" t="str">
        <f>IF(AJ56=AJ57, "一致", "不一致")</f>
        <v>一致</v>
      </c>
    </row>
    <row r="57" spans="1:37" ht="49.95" customHeight="1">
      <c r="A57" s="252">
        <f t="shared" si="2"/>
        <v>18</v>
      </c>
      <c r="B57" s="772"/>
      <c r="C57" s="773"/>
      <c r="D57" s="773"/>
      <c r="E57" s="773"/>
      <c r="F57" s="773"/>
      <c r="G57" s="773"/>
      <c r="H57" s="773"/>
      <c r="I57" s="773"/>
      <c r="J57" s="773"/>
      <c r="K57" s="774"/>
      <c r="L57" s="760"/>
      <c r="M57" s="761"/>
      <c r="N57" s="761"/>
      <c r="O57" s="761"/>
      <c r="P57" s="762"/>
      <c r="Q57" s="753"/>
      <c r="R57" s="753"/>
      <c r="S57" s="753"/>
      <c r="T57" s="753"/>
      <c r="U57" s="753"/>
      <c r="V57" s="586"/>
      <c r="W57" s="135"/>
      <c r="X57" s="798"/>
      <c r="Y57" s="799"/>
      <c r="Z57" s="575" t="str">
        <f>IFERROR(VLOOKUP(X57, 【参考】数式用!$A$2:$B$46, 2, FALSE), "")</f>
        <v/>
      </c>
      <c r="AA57" s="603"/>
      <c r="AB57" s="604"/>
      <c r="AC57" s="605">
        <f t="shared" si="0"/>
        <v>0</v>
      </c>
      <c r="AD57" s="617" t="str">
        <f>IF(B57="", "", IF(COUNTIF(X57,"*独自*"),"数式を削除して手入力",IFERROR(INDEX(【参考】数式用!$O$3:'【参考】数式用'!$Q$452,MATCH(Q57&amp;V57,【参考】数式用!$N$3:'【参考】数式用'!$N$452,0),MATCH(VLOOKUP(X57,【参考】数式用!$R$2:$S$46,2,FALSE),【参考】数式用!$O$2:$Q$2,0)),10)))</f>
        <v/>
      </c>
      <c r="AE57" s="598"/>
      <c r="AF57" s="253"/>
      <c r="AG57" s="784"/>
      <c r="AH57" s="263" t="s">
        <v>93</v>
      </c>
      <c r="AI57" s="264" t="s">
        <v>94</v>
      </c>
      <c r="AJ57" s="265">
        <f t="shared" si="1"/>
        <v>0</v>
      </c>
      <c r="AK57" s="786"/>
    </row>
    <row r="58" spans="1:37" ht="49.95" customHeight="1">
      <c r="A58" s="252">
        <f t="shared" si="2"/>
        <v>19</v>
      </c>
      <c r="B58" s="772"/>
      <c r="C58" s="773"/>
      <c r="D58" s="773"/>
      <c r="E58" s="773"/>
      <c r="F58" s="773"/>
      <c r="G58" s="773"/>
      <c r="H58" s="773"/>
      <c r="I58" s="773"/>
      <c r="J58" s="773"/>
      <c r="K58" s="774"/>
      <c r="L58" s="760"/>
      <c r="M58" s="761"/>
      <c r="N58" s="761"/>
      <c r="O58" s="761"/>
      <c r="P58" s="762"/>
      <c r="Q58" s="753"/>
      <c r="R58" s="753"/>
      <c r="S58" s="753"/>
      <c r="T58" s="753"/>
      <c r="U58" s="753"/>
      <c r="V58" s="586"/>
      <c r="W58" s="135"/>
      <c r="X58" s="798"/>
      <c r="Y58" s="799"/>
      <c r="Z58" s="575" t="str">
        <f>IFERROR(VLOOKUP(X58, 【参考】数式用!$A$2:$B$46, 2, FALSE), "")</f>
        <v/>
      </c>
      <c r="AA58" s="603"/>
      <c r="AB58" s="604"/>
      <c r="AC58" s="605">
        <f t="shared" si="0"/>
        <v>0</v>
      </c>
      <c r="AD58" s="617" t="str">
        <f>IF(B58="", "", IF(COUNTIF(X58,"*独自*"),"数式を削除して手入力",IFERROR(INDEX(【参考】数式用!$O$3:'【参考】数式用'!$Q$452,MATCH(Q58&amp;V58,【参考】数式用!$N$3:'【参考】数式用'!$N$452,0),MATCH(VLOOKUP(X58,【参考】数式用!$R$2:$S$46,2,FALSE),【参考】数式用!$O$2:$Q$2,0)),10)))</f>
        <v/>
      </c>
      <c r="AE58" s="598"/>
      <c r="AF58" s="253"/>
      <c r="AG58" s="784" t="s">
        <v>95</v>
      </c>
      <c r="AH58" s="263" t="s">
        <v>96</v>
      </c>
      <c r="AI58" s="264" t="s">
        <v>97</v>
      </c>
      <c r="AJ58" s="265">
        <f t="shared" si="1"/>
        <v>0</v>
      </c>
      <c r="AK58" s="786" t="str">
        <f>IF(AND(AJ58=AJ59, AJ59=AJ60, AJ60=AJ61), "一致", "不一致")</f>
        <v>一致</v>
      </c>
    </row>
    <row r="59" spans="1:37" ht="49.95" customHeight="1">
      <c r="A59" s="252">
        <f t="shared" si="2"/>
        <v>20</v>
      </c>
      <c r="B59" s="772"/>
      <c r="C59" s="773"/>
      <c r="D59" s="773"/>
      <c r="E59" s="773"/>
      <c r="F59" s="773"/>
      <c r="G59" s="773"/>
      <c r="H59" s="773"/>
      <c r="I59" s="773"/>
      <c r="J59" s="773"/>
      <c r="K59" s="774"/>
      <c r="L59" s="760"/>
      <c r="M59" s="761"/>
      <c r="N59" s="761"/>
      <c r="O59" s="761"/>
      <c r="P59" s="762"/>
      <c r="Q59" s="753"/>
      <c r="R59" s="753"/>
      <c r="S59" s="753"/>
      <c r="T59" s="753"/>
      <c r="U59" s="753"/>
      <c r="V59" s="586"/>
      <c r="W59" s="135"/>
      <c r="X59" s="798"/>
      <c r="Y59" s="799"/>
      <c r="Z59" s="575" t="str">
        <f>IFERROR(VLOOKUP(X59, 【参考】数式用!$A$2:$B$46, 2, FALSE), "")</f>
        <v/>
      </c>
      <c r="AA59" s="603"/>
      <c r="AB59" s="604"/>
      <c r="AC59" s="605">
        <f t="shared" si="0"/>
        <v>0</v>
      </c>
      <c r="AD59" s="617" t="str">
        <f>IF(B59="", "", IF(COUNTIF(X59,"*独自*"),"数式を削除して手入力",IFERROR(INDEX(【参考】数式用!$O$3:'【参考】数式用'!$Q$452,MATCH(Q59&amp;V59,【参考】数式用!$N$3:'【参考】数式用'!$N$452,0),MATCH(VLOOKUP(X59,【参考】数式用!$R$2:$S$46,2,FALSE),【参考】数式用!$O$2:$Q$2,0)),10)))</f>
        <v/>
      </c>
      <c r="AE59" s="598"/>
      <c r="AF59" s="253"/>
      <c r="AG59" s="784"/>
      <c r="AH59" s="263" t="s">
        <v>98</v>
      </c>
      <c r="AI59" s="264" t="s">
        <v>99</v>
      </c>
      <c r="AJ59" s="265">
        <f t="shared" si="1"/>
        <v>0</v>
      </c>
      <c r="AK59" s="786"/>
    </row>
    <row r="60" spans="1:37" ht="49.95" customHeight="1">
      <c r="A60" s="252">
        <f t="shared" si="2"/>
        <v>21</v>
      </c>
      <c r="B60" s="772"/>
      <c r="C60" s="773"/>
      <c r="D60" s="773"/>
      <c r="E60" s="773"/>
      <c r="F60" s="773"/>
      <c r="G60" s="773"/>
      <c r="H60" s="773"/>
      <c r="I60" s="773"/>
      <c r="J60" s="773"/>
      <c r="K60" s="774"/>
      <c r="L60" s="760"/>
      <c r="M60" s="761"/>
      <c r="N60" s="761"/>
      <c r="O60" s="761"/>
      <c r="P60" s="762"/>
      <c r="Q60" s="753"/>
      <c r="R60" s="753"/>
      <c r="S60" s="753"/>
      <c r="T60" s="753"/>
      <c r="U60" s="753"/>
      <c r="V60" s="586"/>
      <c r="W60" s="135"/>
      <c r="X60" s="798"/>
      <c r="Y60" s="799"/>
      <c r="Z60" s="575" t="str">
        <f>IFERROR(VLOOKUP(X60, 【参考】数式用!$A$2:$B$46, 2, FALSE), "")</f>
        <v/>
      </c>
      <c r="AA60" s="603"/>
      <c r="AB60" s="604"/>
      <c r="AC60" s="605">
        <f t="shared" si="0"/>
        <v>0</v>
      </c>
      <c r="AD60" s="617" t="str">
        <f>IF(B60="", "", IF(COUNTIF(X60,"*独自*"),"数式を削除して手入力",IFERROR(INDEX(【参考】数式用!$O$3:'【参考】数式用'!$Q$452,MATCH(Q60&amp;V60,【参考】数式用!$N$3:'【参考】数式用'!$N$452,0),MATCH(VLOOKUP(X60,【参考】数式用!$R$2:$S$46,2,FALSE),【参考】数式用!$O$2:$Q$2,0)),10)))</f>
        <v/>
      </c>
      <c r="AE60" s="598"/>
      <c r="AF60" s="253"/>
      <c r="AG60" s="784"/>
      <c r="AH60" s="263" t="s">
        <v>100</v>
      </c>
      <c r="AI60" s="264" t="s">
        <v>101</v>
      </c>
      <c r="AJ60" s="265">
        <f t="shared" si="1"/>
        <v>0</v>
      </c>
      <c r="AK60" s="786"/>
    </row>
    <row r="61" spans="1:37" ht="49.95" customHeight="1">
      <c r="A61" s="252">
        <f t="shared" si="2"/>
        <v>22</v>
      </c>
      <c r="B61" s="772"/>
      <c r="C61" s="773"/>
      <c r="D61" s="773"/>
      <c r="E61" s="773"/>
      <c r="F61" s="773"/>
      <c r="G61" s="773"/>
      <c r="H61" s="773"/>
      <c r="I61" s="773"/>
      <c r="J61" s="773"/>
      <c r="K61" s="774"/>
      <c r="L61" s="760"/>
      <c r="M61" s="761"/>
      <c r="N61" s="761"/>
      <c r="O61" s="761"/>
      <c r="P61" s="762"/>
      <c r="Q61" s="753"/>
      <c r="R61" s="753"/>
      <c r="S61" s="753"/>
      <c r="T61" s="753"/>
      <c r="U61" s="753"/>
      <c r="V61" s="586"/>
      <c r="W61" s="135"/>
      <c r="X61" s="798"/>
      <c r="Y61" s="799"/>
      <c r="Z61" s="575" t="str">
        <f>IFERROR(VLOOKUP(X61, 【参考】数式用!$A$2:$B$46, 2, FALSE), "")</f>
        <v/>
      </c>
      <c r="AA61" s="603"/>
      <c r="AB61" s="604"/>
      <c r="AC61" s="605">
        <f t="shared" si="0"/>
        <v>0</v>
      </c>
      <c r="AD61" s="617" t="str">
        <f>IF(B61="", "", IF(COUNTIF(X61,"*独自*"),"数式を削除して手入力",IFERROR(INDEX(【参考】数式用!$O$3:'【参考】数式用'!$Q$452,MATCH(Q61&amp;V61,【参考】数式用!$N$3:'【参考】数式用'!$N$452,0),MATCH(VLOOKUP(X61,【参考】数式用!$R$2:$S$46,2,FALSE),【参考】数式用!$O$2:$Q$2,0)),10)))</f>
        <v/>
      </c>
      <c r="AE61" s="598"/>
      <c r="AF61" s="253"/>
      <c r="AG61" s="784"/>
      <c r="AH61" s="263" t="s">
        <v>102</v>
      </c>
      <c r="AI61" s="264" t="s">
        <v>103</v>
      </c>
      <c r="AJ61" s="265">
        <f t="shared" si="1"/>
        <v>0</v>
      </c>
      <c r="AK61" s="786"/>
    </row>
    <row r="62" spans="1:37" ht="49.95" customHeight="1">
      <c r="A62" s="252">
        <f t="shared" si="2"/>
        <v>23</v>
      </c>
      <c r="B62" s="772"/>
      <c r="C62" s="773"/>
      <c r="D62" s="773"/>
      <c r="E62" s="773"/>
      <c r="F62" s="773"/>
      <c r="G62" s="773"/>
      <c r="H62" s="773"/>
      <c r="I62" s="773"/>
      <c r="J62" s="773"/>
      <c r="K62" s="774"/>
      <c r="L62" s="760"/>
      <c r="M62" s="761"/>
      <c r="N62" s="761"/>
      <c r="O62" s="761"/>
      <c r="P62" s="762"/>
      <c r="Q62" s="753"/>
      <c r="R62" s="753"/>
      <c r="S62" s="753"/>
      <c r="T62" s="753"/>
      <c r="U62" s="753"/>
      <c r="V62" s="586"/>
      <c r="W62" s="135"/>
      <c r="X62" s="798"/>
      <c r="Y62" s="799"/>
      <c r="Z62" s="575" t="str">
        <f>IFERROR(VLOOKUP(X62, 【参考】数式用!$A$2:$B$46, 2, FALSE), "")</f>
        <v/>
      </c>
      <c r="AA62" s="603"/>
      <c r="AB62" s="604"/>
      <c r="AC62" s="605">
        <f t="shared" si="0"/>
        <v>0</v>
      </c>
      <c r="AD62" s="617" t="str">
        <f>IF(B62="", "", IF(COUNTIF(X62,"*独自*"),"数式を削除して手入力",IFERROR(INDEX(【参考】数式用!$O$3:'【参考】数式用'!$Q$452,MATCH(Q62&amp;V62,【参考】数式用!$N$3:'【参考】数式用'!$N$452,0),MATCH(VLOOKUP(X62,【参考】数式用!$R$2:$S$46,2,FALSE),【参考】数式用!$O$2:$Q$2,0)),10)))</f>
        <v/>
      </c>
      <c r="AE62" s="598"/>
      <c r="AF62" s="253"/>
      <c r="AG62" s="784" t="s">
        <v>104</v>
      </c>
      <c r="AH62" s="263" t="s">
        <v>105</v>
      </c>
      <c r="AI62" s="264" t="s">
        <v>106</v>
      </c>
      <c r="AJ62" s="265">
        <f t="shared" si="1"/>
        <v>0</v>
      </c>
      <c r="AK62" s="786" t="str">
        <f>IF(AJ62=AJ63, "一致", "不一致")</f>
        <v>一致</v>
      </c>
    </row>
    <row r="63" spans="1:37" ht="49.95" customHeight="1">
      <c r="A63" s="252">
        <f t="shared" si="2"/>
        <v>24</v>
      </c>
      <c r="B63" s="772"/>
      <c r="C63" s="773"/>
      <c r="D63" s="773"/>
      <c r="E63" s="773"/>
      <c r="F63" s="773"/>
      <c r="G63" s="773"/>
      <c r="H63" s="773"/>
      <c r="I63" s="773"/>
      <c r="J63" s="773"/>
      <c r="K63" s="774"/>
      <c r="L63" s="760"/>
      <c r="M63" s="761"/>
      <c r="N63" s="761"/>
      <c r="O63" s="761"/>
      <c r="P63" s="762"/>
      <c r="Q63" s="753"/>
      <c r="R63" s="753"/>
      <c r="S63" s="753"/>
      <c r="T63" s="753"/>
      <c r="U63" s="753"/>
      <c r="V63" s="586"/>
      <c r="W63" s="135"/>
      <c r="X63" s="798"/>
      <c r="Y63" s="799"/>
      <c r="Z63" s="575" t="str">
        <f>IFERROR(VLOOKUP(X63, 【参考】数式用!$A$2:$B$46, 2, FALSE), "")</f>
        <v/>
      </c>
      <c r="AA63" s="603"/>
      <c r="AB63" s="604"/>
      <c r="AC63" s="605">
        <f t="shared" si="0"/>
        <v>0</v>
      </c>
      <c r="AD63" s="617" t="str">
        <f>IF(B63="", "", IF(COUNTIF(X63,"*独自*"),"数式を削除して手入力",IFERROR(INDEX(【参考】数式用!$O$3:'【参考】数式用'!$Q$452,MATCH(Q63&amp;V63,【参考】数式用!$N$3:'【参考】数式用'!$N$452,0),MATCH(VLOOKUP(X63,【参考】数式用!$R$2:$S$46,2,FALSE),【参考】数式用!$O$2:$Q$2,0)),10)))</f>
        <v/>
      </c>
      <c r="AE63" s="598"/>
      <c r="AF63" s="253"/>
      <c r="AG63" s="784"/>
      <c r="AH63" s="263" t="s">
        <v>107</v>
      </c>
      <c r="AI63" s="264" t="s">
        <v>108</v>
      </c>
      <c r="AJ63" s="265">
        <f t="shared" si="1"/>
        <v>0</v>
      </c>
      <c r="AK63" s="786"/>
    </row>
    <row r="64" spans="1:37" ht="49.95" customHeight="1">
      <c r="A64" s="252">
        <f t="shared" si="2"/>
        <v>25</v>
      </c>
      <c r="B64" s="772"/>
      <c r="C64" s="773"/>
      <c r="D64" s="773"/>
      <c r="E64" s="773"/>
      <c r="F64" s="773"/>
      <c r="G64" s="773"/>
      <c r="H64" s="773"/>
      <c r="I64" s="773"/>
      <c r="J64" s="773"/>
      <c r="K64" s="774"/>
      <c r="L64" s="760"/>
      <c r="M64" s="761"/>
      <c r="N64" s="761"/>
      <c r="O64" s="761"/>
      <c r="P64" s="762"/>
      <c r="Q64" s="753"/>
      <c r="R64" s="753"/>
      <c r="S64" s="753"/>
      <c r="T64" s="753"/>
      <c r="U64" s="753"/>
      <c r="V64" s="586"/>
      <c r="W64" s="135"/>
      <c r="X64" s="798"/>
      <c r="Y64" s="799"/>
      <c r="Z64" s="575" t="str">
        <f>IFERROR(VLOOKUP(X64, 【参考】数式用!$A$2:$B$46, 2, FALSE), "")</f>
        <v/>
      </c>
      <c r="AA64" s="603"/>
      <c r="AB64" s="604"/>
      <c r="AC64" s="605">
        <f t="shared" si="0"/>
        <v>0</v>
      </c>
      <c r="AD64" s="617" t="str">
        <f>IF(B64="", "", IF(COUNTIF(X64,"*独自*"),"数式を削除して手入力",IFERROR(INDEX(【参考】数式用!$O$3:'【参考】数式用'!$Q$452,MATCH(Q64&amp;V64,【参考】数式用!$N$3:'【参考】数式用'!$N$452,0),MATCH(VLOOKUP(X64,【参考】数式用!$R$2:$S$46,2,FALSE),【参考】数式用!$O$2:$Q$2,0)),10)))</f>
        <v/>
      </c>
      <c r="AE64" s="598"/>
      <c r="AF64" s="253"/>
      <c r="AG64" s="787" t="s">
        <v>109</v>
      </c>
      <c r="AH64" s="263" t="s">
        <v>110</v>
      </c>
      <c r="AI64" s="264" t="s">
        <v>111</v>
      </c>
      <c r="AJ64" s="265">
        <f t="shared" si="1"/>
        <v>0</v>
      </c>
      <c r="AK64" s="786" t="str">
        <f>IF(AJ64=AJ65, "一致", "不一致")</f>
        <v>一致</v>
      </c>
    </row>
    <row r="65" spans="1:37" ht="49.95" customHeight="1">
      <c r="A65" s="252">
        <f t="shared" si="2"/>
        <v>26</v>
      </c>
      <c r="B65" s="772"/>
      <c r="C65" s="773"/>
      <c r="D65" s="773"/>
      <c r="E65" s="773"/>
      <c r="F65" s="773"/>
      <c r="G65" s="773"/>
      <c r="H65" s="773"/>
      <c r="I65" s="773"/>
      <c r="J65" s="773"/>
      <c r="K65" s="774"/>
      <c r="L65" s="760"/>
      <c r="M65" s="761"/>
      <c r="N65" s="761"/>
      <c r="O65" s="761"/>
      <c r="P65" s="762"/>
      <c r="Q65" s="753"/>
      <c r="R65" s="753"/>
      <c r="S65" s="753"/>
      <c r="T65" s="753"/>
      <c r="U65" s="753"/>
      <c r="V65" s="586"/>
      <c r="W65" s="135"/>
      <c r="X65" s="798"/>
      <c r="Y65" s="799"/>
      <c r="Z65" s="575" t="str">
        <f>IFERROR(VLOOKUP(X65, 【参考】数式用!$A$2:$B$46, 2, FALSE), "")</f>
        <v/>
      </c>
      <c r="AA65" s="603"/>
      <c r="AB65" s="604"/>
      <c r="AC65" s="605">
        <f t="shared" si="0"/>
        <v>0</v>
      </c>
      <c r="AD65" s="617" t="str">
        <f>IF(B65="", "", IF(COUNTIF(X65,"*独自*"),"数式を削除して手入力",IFERROR(INDEX(【参考】数式用!$O$3:'【参考】数式用'!$Q$452,MATCH(Q65&amp;V65,【参考】数式用!$N$3:'【参考】数式用'!$N$452,0),MATCH(VLOOKUP(X65,【参考】数式用!$R$2:$S$46,2,FALSE),【参考】数式用!$O$2:$Q$2,0)),10)))</f>
        <v/>
      </c>
      <c r="AE65" s="598"/>
      <c r="AF65" s="253"/>
      <c r="AG65" s="787"/>
      <c r="AH65" s="263" t="s">
        <v>112</v>
      </c>
      <c r="AI65" s="264" t="s">
        <v>113</v>
      </c>
      <c r="AJ65" s="265">
        <f t="shared" si="1"/>
        <v>0</v>
      </c>
      <c r="AK65" s="786"/>
    </row>
    <row r="66" spans="1:37" ht="49.95" customHeight="1">
      <c r="A66" s="252">
        <f t="shared" si="2"/>
        <v>27</v>
      </c>
      <c r="B66" s="772"/>
      <c r="C66" s="773"/>
      <c r="D66" s="773"/>
      <c r="E66" s="773"/>
      <c r="F66" s="773"/>
      <c r="G66" s="773"/>
      <c r="H66" s="773"/>
      <c r="I66" s="773"/>
      <c r="J66" s="773"/>
      <c r="K66" s="774"/>
      <c r="L66" s="760"/>
      <c r="M66" s="761"/>
      <c r="N66" s="761"/>
      <c r="O66" s="761"/>
      <c r="P66" s="762"/>
      <c r="Q66" s="753"/>
      <c r="R66" s="753"/>
      <c r="S66" s="753"/>
      <c r="T66" s="753"/>
      <c r="U66" s="753"/>
      <c r="V66" s="586"/>
      <c r="W66" s="135"/>
      <c r="X66" s="798"/>
      <c r="Y66" s="799"/>
      <c r="Z66" s="575" t="str">
        <f>IFERROR(VLOOKUP(X66, 【参考】数式用!$A$2:$B$46, 2, FALSE), "")</f>
        <v/>
      </c>
      <c r="AA66" s="603"/>
      <c r="AB66" s="604"/>
      <c r="AC66" s="605">
        <f t="shared" si="0"/>
        <v>0</v>
      </c>
      <c r="AD66" s="617" t="str">
        <f>IF(B66="", "", IF(COUNTIF(X66,"*独自*"),"数式を削除して手入力",IFERROR(INDEX(【参考】数式用!$O$3:'【参考】数式用'!$Q$452,MATCH(Q66&amp;V66,【参考】数式用!$N$3:'【参考】数式用'!$N$452,0),MATCH(VLOOKUP(X66,【参考】数式用!$R$2:$S$46,2,FALSE),【参考】数式用!$O$2:$Q$2,0)),10)))</f>
        <v/>
      </c>
      <c r="AE66" s="598"/>
      <c r="AF66" s="253"/>
      <c r="AG66" s="787" t="s">
        <v>114</v>
      </c>
      <c r="AH66" s="263" t="s">
        <v>115</v>
      </c>
      <c r="AI66" s="264" t="s">
        <v>116</v>
      </c>
      <c r="AJ66" s="265">
        <f t="shared" si="1"/>
        <v>0</v>
      </c>
      <c r="AK66" s="786" t="str">
        <f>IF(AJ66=AJ67, "一致", "不一致")</f>
        <v>一致</v>
      </c>
    </row>
    <row r="67" spans="1:37" ht="49.95" customHeight="1">
      <c r="A67" s="252">
        <f t="shared" si="2"/>
        <v>28</v>
      </c>
      <c r="B67" s="772"/>
      <c r="C67" s="773"/>
      <c r="D67" s="773"/>
      <c r="E67" s="773"/>
      <c r="F67" s="773"/>
      <c r="G67" s="773"/>
      <c r="H67" s="773"/>
      <c r="I67" s="773"/>
      <c r="J67" s="773"/>
      <c r="K67" s="774"/>
      <c r="L67" s="760"/>
      <c r="M67" s="761"/>
      <c r="N67" s="761"/>
      <c r="O67" s="761"/>
      <c r="P67" s="762"/>
      <c r="Q67" s="753"/>
      <c r="R67" s="753"/>
      <c r="S67" s="753"/>
      <c r="T67" s="753"/>
      <c r="U67" s="753"/>
      <c r="V67" s="586"/>
      <c r="W67" s="135"/>
      <c r="X67" s="798"/>
      <c r="Y67" s="799"/>
      <c r="Z67" s="575" t="str">
        <f>IFERROR(VLOOKUP(X67, 【参考】数式用!$A$2:$B$46, 2, FALSE), "")</f>
        <v/>
      </c>
      <c r="AA67" s="603"/>
      <c r="AB67" s="604"/>
      <c r="AC67" s="605">
        <f t="shared" si="0"/>
        <v>0</v>
      </c>
      <c r="AD67" s="617" t="str">
        <f>IF(B67="", "", IF(COUNTIF(X67,"*独自*"),"数式を削除して手入力",IFERROR(INDEX(【参考】数式用!$O$3:'【参考】数式用'!$Q$452,MATCH(Q67&amp;V67,【参考】数式用!$N$3:'【参考】数式用'!$N$452,0),MATCH(VLOOKUP(X67,【参考】数式用!$R$2:$S$46,2,FALSE),【参考】数式用!$O$2:$Q$2,0)),10)))</f>
        <v/>
      </c>
      <c r="AE67" s="598"/>
      <c r="AF67" s="253"/>
      <c r="AG67" s="787"/>
      <c r="AH67" s="263" t="s">
        <v>117</v>
      </c>
      <c r="AI67" s="264" t="s">
        <v>118</v>
      </c>
      <c r="AJ67" s="265">
        <f t="shared" si="1"/>
        <v>0</v>
      </c>
      <c r="AK67" s="786"/>
    </row>
    <row r="68" spans="1:37" ht="49.95" customHeight="1">
      <c r="A68" s="252">
        <f t="shared" si="2"/>
        <v>29</v>
      </c>
      <c r="B68" s="772"/>
      <c r="C68" s="773"/>
      <c r="D68" s="773"/>
      <c r="E68" s="773"/>
      <c r="F68" s="773"/>
      <c r="G68" s="773"/>
      <c r="H68" s="773"/>
      <c r="I68" s="773"/>
      <c r="J68" s="773"/>
      <c r="K68" s="774"/>
      <c r="L68" s="760"/>
      <c r="M68" s="761"/>
      <c r="N68" s="761"/>
      <c r="O68" s="761"/>
      <c r="P68" s="762"/>
      <c r="Q68" s="753"/>
      <c r="R68" s="753"/>
      <c r="S68" s="753"/>
      <c r="T68" s="753"/>
      <c r="U68" s="753"/>
      <c r="V68" s="586"/>
      <c r="W68" s="135"/>
      <c r="X68" s="798"/>
      <c r="Y68" s="799"/>
      <c r="Z68" s="575" t="str">
        <f>IFERROR(VLOOKUP(X68, 【参考】数式用!$A$2:$B$46, 2, FALSE), "")</f>
        <v/>
      </c>
      <c r="AA68" s="603"/>
      <c r="AB68" s="604"/>
      <c r="AC68" s="605">
        <f t="shared" si="0"/>
        <v>0</v>
      </c>
      <c r="AD68" s="617" t="str">
        <f>IF(B68="", "", IF(COUNTIF(X68,"*独自*"),"数式を削除して手入力",IFERROR(INDEX(【参考】数式用!$O$3:'【参考】数式用'!$Q$452,MATCH(Q68&amp;V68,【参考】数式用!$N$3:'【参考】数式用'!$N$452,0),MATCH(VLOOKUP(X68,【参考】数式用!$R$2:$S$46,2,FALSE),【参考】数式用!$O$2:$Q$2,0)),10)))</f>
        <v/>
      </c>
      <c r="AE68" s="598"/>
      <c r="AF68" s="253"/>
      <c r="AG68" s="787" t="s">
        <v>119</v>
      </c>
      <c r="AH68" s="263" t="s">
        <v>120</v>
      </c>
      <c r="AI68" s="264" t="s">
        <v>121</v>
      </c>
      <c r="AJ68" s="265">
        <f t="shared" si="1"/>
        <v>0</v>
      </c>
      <c r="AK68" s="786" t="str">
        <f>IF(AJ68=AJ69, "一致", "不一致")</f>
        <v>一致</v>
      </c>
    </row>
    <row r="69" spans="1:37" ht="49.95" customHeight="1">
      <c r="A69" s="252">
        <f t="shared" si="2"/>
        <v>30</v>
      </c>
      <c r="B69" s="772"/>
      <c r="C69" s="773"/>
      <c r="D69" s="773"/>
      <c r="E69" s="773"/>
      <c r="F69" s="773"/>
      <c r="G69" s="773"/>
      <c r="H69" s="773"/>
      <c r="I69" s="773"/>
      <c r="J69" s="773"/>
      <c r="K69" s="774"/>
      <c r="L69" s="760"/>
      <c r="M69" s="761"/>
      <c r="N69" s="761"/>
      <c r="O69" s="761"/>
      <c r="P69" s="762"/>
      <c r="Q69" s="753"/>
      <c r="R69" s="753"/>
      <c r="S69" s="753"/>
      <c r="T69" s="753"/>
      <c r="U69" s="753"/>
      <c r="V69" s="586"/>
      <c r="W69" s="135"/>
      <c r="X69" s="798"/>
      <c r="Y69" s="799"/>
      <c r="Z69" s="575" t="str">
        <f>IFERROR(VLOOKUP(X69, 【参考】数式用!$A$2:$B$46, 2, FALSE), "")</f>
        <v/>
      </c>
      <c r="AA69" s="603"/>
      <c r="AB69" s="604"/>
      <c r="AC69" s="605">
        <f t="shared" si="0"/>
        <v>0</v>
      </c>
      <c r="AD69" s="617" t="str">
        <f>IF(B69="", "", IF(COUNTIF(X69,"*独自*"),"数式を削除して手入力",IFERROR(INDEX(【参考】数式用!$O$3:'【参考】数式用'!$Q$452,MATCH(Q69&amp;V69,【参考】数式用!$N$3:'【参考】数式用'!$N$452,0),MATCH(VLOOKUP(X69,【参考】数式用!$R$2:$S$46,2,FALSE),【参考】数式用!$O$2:$Q$2,0)),10)))</f>
        <v/>
      </c>
      <c r="AE69" s="598"/>
      <c r="AF69" s="253"/>
      <c r="AG69" s="787"/>
      <c r="AH69" s="263" t="s">
        <v>122</v>
      </c>
      <c r="AI69" s="264" t="s">
        <v>123</v>
      </c>
      <c r="AJ69" s="265">
        <f t="shared" si="1"/>
        <v>0</v>
      </c>
      <c r="AK69" s="786"/>
    </row>
    <row r="70" spans="1:37" ht="49.95" customHeight="1">
      <c r="A70" s="252">
        <f t="shared" si="2"/>
        <v>31</v>
      </c>
      <c r="B70" s="772"/>
      <c r="C70" s="773"/>
      <c r="D70" s="773"/>
      <c r="E70" s="773"/>
      <c r="F70" s="773"/>
      <c r="G70" s="773"/>
      <c r="H70" s="773"/>
      <c r="I70" s="773"/>
      <c r="J70" s="773"/>
      <c r="K70" s="774"/>
      <c r="L70" s="760"/>
      <c r="M70" s="761"/>
      <c r="N70" s="761"/>
      <c r="O70" s="761"/>
      <c r="P70" s="762"/>
      <c r="Q70" s="753"/>
      <c r="R70" s="753"/>
      <c r="S70" s="753"/>
      <c r="T70" s="753"/>
      <c r="U70" s="753"/>
      <c r="V70" s="586"/>
      <c r="W70" s="135"/>
      <c r="X70" s="798"/>
      <c r="Y70" s="799"/>
      <c r="Z70" s="575" t="str">
        <f>IFERROR(VLOOKUP(X70, 【参考】数式用!$A$2:$B$46, 2, FALSE), "")</f>
        <v/>
      </c>
      <c r="AA70" s="603"/>
      <c r="AB70" s="604"/>
      <c r="AC70" s="605">
        <f t="shared" si="0"/>
        <v>0</v>
      </c>
      <c r="AD70" s="617" t="str">
        <f>IF(B70="", "", IF(COUNTIF(X70,"*独自*"),"数式を削除して手入力",IFERROR(INDEX(【参考】数式用!$O$3:'【参考】数式用'!$Q$452,MATCH(Q70&amp;V70,【参考】数式用!$N$3:'【参考】数式用'!$N$452,0),MATCH(VLOOKUP(X70,【参考】数式用!$R$2:$S$46,2,FALSE),【参考】数式用!$O$2:$Q$2,0)),10)))</f>
        <v/>
      </c>
      <c r="AE70" s="598"/>
      <c r="AF70" s="253"/>
      <c r="AG70" s="787" t="s">
        <v>124</v>
      </c>
      <c r="AH70" s="263" t="s">
        <v>125</v>
      </c>
      <c r="AI70" s="264" t="s">
        <v>126</v>
      </c>
      <c r="AJ70" s="265">
        <f t="shared" si="1"/>
        <v>0</v>
      </c>
      <c r="AK70" s="786" t="str">
        <f>IF(AJ70=AJ71, "一致", "不一致")</f>
        <v>一致</v>
      </c>
    </row>
    <row r="71" spans="1:37" ht="49.95" customHeight="1">
      <c r="A71" s="252">
        <f t="shared" si="2"/>
        <v>32</v>
      </c>
      <c r="B71" s="772"/>
      <c r="C71" s="773"/>
      <c r="D71" s="773"/>
      <c r="E71" s="773"/>
      <c r="F71" s="773"/>
      <c r="G71" s="773"/>
      <c r="H71" s="773"/>
      <c r="I71" s="773"/>
      <c r="J71" s="773"/>
      <c r="K71" s="774"/>
      <c r="L71" s="760"/>
      <c r="M71" s="761"/>
      <c r="N71" s="761"/>
      <c r="O71" s="761"/>
      <c r="P71" s="762"/>
      <c r="Q71" s="753"/>
      <c r="R71" s="753"/>
      <c r="S71" s="753"/>
      <c r="T71" s="753"/>
      <c r="U71" s="753"/>
      <c r="V71" s="586"/>
      <c r="W71" s="135"/>
      <c r="X71" s="798"/>
      <c r="Y71" s="799"/>
      <c r="Z71" s="575" t="str">
        <f>IFERROR(VLOOKUP(X71, 【参考】数式用!$A$2:$B$46, 2, FALSE), "")</f>
        <v/>
      </c>
      <c r="AA71" s="603"/>
      <c r="AB71" s="604"/>
      <c r="AC71" s="605">
        <f t="shared" si="0"/>
        <v>0</v>
      </c>
      <c r="AD71" s="617" t="str">
        <f>IF(B71="", "", IF(COUNTIF(X71,"*独自*"),"数式を削除して手入力",IFERROR(INDEX(【参考】数式用!$O$3:'【参考】数式用'!$Q$452,MATCH(Q71&amp;V71,【参考】数式用!$N$3:'【参考】数式用'!$N$452,0),MATCH(VLOOKUP(X71,【参考】数式用!$R$2:$S$46,2,FALSE),【参考】数式用!$O$2:$Q$2,0)),10)))</f>
        <v/>
      </c>
      <c r="AE71" s="598"/>
      <c r="AF71" s="253"/>
      <c r="AG71" s="787"/>
      <c r="AH71" s="263" t="s">
        <v>127</v>
      </c>
      <c r="AI71" s="264" t="s">
        <v>128</v>
      </c>
      <c r="AJ71" s="265">
        <f t="shared" si="1"/>
        <v>0</v>
      </c>
      <c r="AK71" s="786"/>
    </row>
    <row r="72" spans="1:37" ht="49.95" customHeight="1">
      <c r="A72" s="252">
        <f t="shared" si="2"/>
        <v>33</v>
      </c>
      <c r="B72" s="772"/>
      <c r="C72" s="773"/>
      <c r="D72" s="773"/>
      <c r="E72" s="773"/>
      <c r="F72" s="773"/>
      <c r="G72" s="773"/>
      <c r="H72" s="773"/>
      <c r="I72" s="773"/>
      <c r="J72" s="773"/>
      <c r="K72" s="774"/>
      <c r="L72" s="760"/>
      <c r="M72" s="761"/>
      <c r="N72" s="761"/>
      <c r="O72" s="761"/>
      <c r="P72" s="762"/>
      <c r="Q72" s="753"/>
      <c r="R72" s="753"/>
      <c r="S72" s="753"/>
      <c r="T72" s="753"/>
      <c r="U72" s="753"/>
      <c r="V72" s="586"/>
      <c r="W72" s="135"/>
      <c r="X72" s="798"/>
      <c r="Y72" s="799"/>
      <c r="Z72" s="575" t="str">
        <f>IFERROR(VLOOKUP(X72, 【参考】数式用!$A$2:$B$46, 2, FALSE), "")</f>
        <v/>
      </c>
      <c r="AA72" s="603"/>
      <c r="AB72" s="604"/>
      <c r="AC72" s="605">
        <f t="shared" si="0"/>
        <v>0</v>
      </c>
      <c r="AD72" s="617" t="str">
        <f>IF(B72="", "", IF(COUNTIF(X72,"*独自*"),"数式を削除して手入力",IFERROR(INDEX(【参考】数式用!$O$3:'【参考】数式用'!$Q$452,MATCH(Q72&amp;V72,【参考】数式用!$N$3:'【参考】数式用'!$N$452,0),MATCH(VLOOKUP(X72,【参考】数式用!$R$2:$S$46,2,FALSE),【参考】数式用!$O$2:$Q$2,0)),10)))</f>
        <v/>
      </c>
      <c r="AE72" s="598"/>
      <c r="AF72" s="253"/>
      <c r="AG72" s="787" t="s">
        <v>129</v>
      </c>
      <c r="AH72" s="263" t="s">
        <v>130</v>
      </c>
      <c r="AI72" s="264" t="s">
        <v>131</v>
      </c>
      <c r="AJ72" s="265">
        <f t="shared" si="1"/>
        <v>0</v>
      </c>
      <c r="AK72" s="786" t="str">
        <f>IF(AJ72=AJ73, "一致", "不一致")</f>
        <v>一致</v>
      </c>
    </row>
    <row r="73" spans="1:37" ht="49.95" customHeight="1" thickBot="1">
      <c r="A73" s="252">
        <f t="shared" si="2"/>
        <v>34</v>
      </c>
      <c r="B73" s="772"/>
      <c r="C73" s="773"/>
      <c r="D73" s="773"/>
      <c r="E73" s="773"/>
      <c r="F73" s="773"/>
      <c r="G73" s="773"/>
      <c r="H73" s="773"/>
      <c r="I73" s="773"/>
      <c r="J73" s="773"/>
      <c r="K73" s="774"/>
      <c r="L73" s="760"/>
      <c r="M73" s="761"/>
      <c r="N73" s="761"/>
      <c r="O73" s="761"/>
      <c r="P73" s="762"/>
      <c r="Q73" s="753"/>
      <c r="R73" s="753"/>
      <c r="S73" s="753"/>
      <c r="T73" s="753"/>
      <c r="U73" s="753"/>
      <c r="V73" s="586"/>
      <c r="W73" s="135"/>
      <c r="X73" s="798"/>
      <c r="Y73" s="799"/>
      <c r="Z73" s="575" t="str">
        <f>IFERROR(VLOOKUP(X73, 【参考】数式用!$A$2:$B$46, 2, FALSE), "")</f>
        <v/>
      </c>
      <c r="AA73" s="603"/>
      <c r="AB73" s="604"/>
      <c r="AC73" s="605">
        <f t="shared" si="0"/>
        <v>0</v>
      </c>
      <c r="AD73" s="617" t="str">
        <f>IF(B73="", "", IF(COUNTIF(X73,"*独自*"),"数式を削除して手入力",IFERROR(INDEX(【参考】数式用!$O$3:'【参考】数式用'!$Q$452,MATCH(Q73&amp;V73,【参考】数式用!$N$3:'【参考】数式用'!$N$452,0),MATCH(VLOOKUP(X73,【参考】数式用!$R$2:$S$46,2,FALSE),【参考】数式用!$O$2:$Q$2,0)),10)))</f>
        <v/>
      </c>
      <c r="AE73" s="598"/>
      <c r="AF73" s="253"/>
      <c r="AG73" s="800"/>
      <c r="AH73" s="266" t="s">
        <v>132</v>
      </c>
      <c r="AI73" s="267" t="s">
        <v>133</v>
      </c>
      <c r="AJ73" s="268">
        <f t="shared" si="1"/>
        <v>0</v>
      </c>
      <c r="AK73" s="801"/>
    </row>
    <row r="74" spans="1:37" ht="49.95" customHeight="1">
      <c r="A74" s="252">
        <f t="shared" si="2"/>
        <v>35</v>
      </c>
      <c r="B74" s="772"/>
      <c r="C74" s="773"/>
      <c r="D74" s="773"/>
      <c r="E74" s="773"/>
      <c r="F74" s="773"/>
      <c r="G74" s="773"/>
      <c r="H74" s="773"/>
      <c r="I74" s="773"/>
      <c r="J74" s="773"/>
      <c r="K74" s="774"/>
      <c r="L74" s="760"/>
      <c r="M74" s="761"/>
      <c r="N74" s="761"/>
      <c r="O74" s="761"/>
      <c r="P74" s="762"/>
      <c r="Q74" s="753"/>
      <c r="R74" s="753"/>
      <c r="S74" s="753"/>
      <c r="T74" s="753"/>
      <c r="U74" s="753"/>
      <c r="V74" s="586"/>
      <c r="W74" s="135"/>
      <c r="X74" s="798"/>
      <c r="Y74" s="799"/>
      <c r="Z74" s="575" t="str">
        <f>IFERROR(VLOOKUP(X74, 【参考】数式用!$A$2:$B$46, 2, FALSE), "")</f>
        <v/>
      </c>
      <c r="AA74" s="603"/>
      <c r="AB74" s="604"/>
      <c r="AC74" s="605">
        <f t="shared" si="0"/>
        <v>0</v>
      </c>
      <c r="AD74" s="617" t="str">
        <f>IF(B74="", "", IF(COUNTIF(X74,"*独自*"),"数式を削除して手入力",IFERROR(INDEX(【参考】数式用!$O$3:'【参考】数式用'!$Q$452,MATCH(Q74&amp;V74,【参考】数式用!$N$3:'【参考】数式用'!$N$452,0),MATCH(VLOOKUP(X74,【参考】数式用!$R$2:$S$46,2,FALSE),【参考】数式用!$O$2:$Q$2,0)),10)))</f>
        <v/>
      </c>
      <c r="AE74" s="598"/>
      <c r="AF74" s="253"/>
      <c r="AG74" s="269"/>
    </row>
    <row r="75" spans="1:37" ht="49.95" customHeight="1">
      <c r="A75" s="252">
        <f t="shared" si="2"/>
        <v>36</v>
      </c>
      <c r="B75" s="772"/>
      <c r="C75" s="773"/>
      <c r="D75" s="773"/>
      <c r="E75" s="773"/>
      <c r="F75" s="773"/>
      <c r="G75" s="773"/>
      <c r="H75" s="773"/>
      <c r="I75" s="773"/>
      <c r="J75" s="773"/>
      <c r="K75" s="774"/>
      <c r="L75" s="760"/>
      <c r="M75" s="761"/>
      <c r="N75" s="761"/>
      <c r="O75" s="761"/>
      <c r="P75" s="762"/>
      <c r="Q75" s="753"/>
      <c r="R75" s="753"/>
      <c r="S75" s="753"/>
      <c r="T75" s="753"/>
      <c r="U75" s="753"/>
      <c r="V75" s="586"/>
      <c r="W75" s="135"/>
      <c r="X75" s="798"/>
      <c r="Y75" s="799"/>
      <c r="Z75" s="575" t="str">
        <f>IFERROR(VLOOKUP(X75, 【参考】数式用!$A$2:$B$46, 2, FALSE), "")</f>
        <v/>
      </c>
      <c r="AA75" s="603"/>
      <c r="AB75" s="604"/>
      <c r="AC75" s="605">
        <f t="shared" si="0"/>
        <v>0</v>
      </c>
      <c r="AD75" s="617" t="str">
        <f>IF(B75="", "", IF(COUNTIF(X75,"*独自*"),"数式を削除して手入力",IFERROR(INDEX(【参考】数式用!$O$3:'【参考】数式用'!$Q$452,MATCH(Q75&amp;V75,【参考】数式用!$N$3:'【参考】数式用'!$N$452,0),MATCH(VLOOKUP(X75,【参考】数式用!$R$2:$S$46,2,FALSE),【参考】数式用!$O$2:$Q$2,0)),10)))</f>
        <v/>
      </c>
      <c r="AE75" s="598"/>
      <c r="AF75" s="253"/>
      <c r="AG75" s="269"/>
    </row>
    <row r="76" spans="1:37" ht="49.95" customHeight="1">
      <c r="A76" s="252">
        <f t="shared" si="2"/>
        <v>37</v>
      </c>
      <c r="B76" s="772"/>
      <c r="C76" s="773"/>
      <c r="D76" s="773"/>
      <c r="E76" s="773"/>
      <c r="F76" s="773"/>
      <c r="G76" s="773"/>
      <c r="H76" s="773"/>
      <c r="I76" s="773"/>
      <c r="J76" s="773"/>
      <c r="K76" s="774"/>
      <c r="L76" s="760"/>
      <c r="M76" s="761"/>
      <c r="N76" s="761"/>
      <c r="O76" s="761"/>
      <c r="P76" s="762"/>
      <c r="Q76" s="753"/>
      <c r="R76" s="753"/>
      <c r="S76" s="753"/>
      <c r="T76" s="753"/>
      <c r="U76" s="753"/>
      <c r="V76" s="586"/>
      <c r="W76" s="135"/>
      <c r="X76" s="798"/>
      <c r="Y76" s="799"/>
      <c r="Z76" s="575" t="str">
        <f>IFERROR(VLOOKUP(X76, 【参考】数式用!$A$2:$B$46, 2, FALSE), "")</f>
        <v/>
      </c>
      <c r="AA76" s="603"/>
      <c r="AB76" s="604"/>
      <c r="AC76" s="605">
        <f t="shared" si="0"/>
        <v>0</v>
      </c>
      <c r="AD76" s="617" t="str">
        <f>IF(B76="", "", IF(COUNTIF(X76,"*独自*"),"数式を削除して手入力",IFERROR(INDEX(【参考】数式用!$O$3:'【参考】数式用'!$Q$452,MATCH(Q76&amp;V76,【参考】数式用!$N$3:'【参考】数式用'!$N$452,0),MATCH(VLOOKUP(X76,【参考】数式用!$R$2:$S$46,2,FALSE),【参考】数式用!$O$2:$Q$2,0)),10)))</f>
        <v/>
      </c>
      <c r="AE76" s="598"/>
      <c r="AF76" s="253"/>
      <c r="AG76" s="269"/>
    </row>
    <row r="77" spans="1:37" ht="49.95" customHeight="1">
      <c r="A77" s="252">
        <f t="shared" si="2"/>
        <v>38</v>
      </c>
      <c r="B77" s="772"/>
      <c r="C77" s="773"/>
      <c r="D77" s="773"/>
      <c r="E77" s="773"/>
      <c r="F77" s="773"/>
      <c r="G77" s="773"/>
      <c r="H77" s="773"/>
      <c r="I77" s="773"/>
      <c r="J77" s="773"/>
      <c r="K77" s="774"/>
      <c r="L77" s="760"/>
      <c r="M77" s="761"/>
      <c r="N77" s="761"/>
      <c r="O77" s="761"/>
      <c r="P77" s="762"/>
      <c r="Q77" s="753"/>
      <c r="R77" s="753"/>
      <c r="S77" s="753"/>
      <c r="T77" s="753"/>
      <c r="U77" s="753"/>
      <c r="V77" s="586"/>
      <c r="W77" s="135"/>
      <c r="X77" s="798"/>
      <c r="Y77" s="799"/>
      <c r="Z77" s="575" t="str">
        <f>IFERROR(VLOOKUP(X77, 【参考】数式用!$A$2:$B$46, 2, FALSE), "")</f>
        <v/>
      </c>
      <c r="AA77" s="603"/>
      <c r="AB77" s="604"/>
      <c r="AC77" s="605">
        <f t="shared" si="0"/>
        <v>0</v>
      </c>
      <c r="AD77" s="617" t="str">
        <f>IF(B77="", "", IF(COUNTIF(X77,"*独自*"),"数式を削除して手入力",IFERROR(INDEX(【参考】数式用!$O$3:'【参考】数式用'!$Q$452,MATCH(Q77&amp;V77,【参考】数式用!$N$3:'【参考】数式用'!$N$452,0),MATCH(VLOOKUP(X77,【参考】数式用!$R$2:$S$46,2,FALSE),【参考】数式用!$O$2:$Q$2,0)),10)))</f>
        <v/>
      </c>
      <c r="AE77" s="598"/>
      <c r="AF77" s="253"/>
      <c r="AG77" s="269"/>
    </row>
    <row r="78" spans="1:37" ht="49.95" customHeight="1">
      <c r="A78" s="252">
        <f t="shared" si="2"/>
        <v>39</v>
      </c>
      <c r="B78" s="772"/>
      <c r="C78" s="773"/>
      <c r="D78" s="773"/>
      <c r="E78" s="773"/>
      <c r="F78" s="773"/>
      <c r="G78" s="773"/>
      <c r="H78" s="773"/>
      <c r="I78" s="773"/>
      <c r="J78" s="773"/>
      <c r="K78" s="774"/>
      <c r="L78" s="760"/>
      <c r="M78" s="761"/>
      <c r="N78" s="761"/>
      <c r="O78" s="761"/>
      <c r="P78" s="762"/>
      <c r="Q78" s="753"/>
      <c r="R78" s="753"/>
      <c r="S78" s="753"/>
      <c r="T78" s="753"/>
      <c r="U78" s="753"/>
      <c r="V78" s="586"/>
      <c r="W78" s="135"/>
      <c r="X78" s="798"/>
      <c r="Y78" s="799"/>
      <c r="Z78" s="575" t="str">
        <f>IFERROR(VLOOKUP(X78, 【参考】数式用!$A$2:$B$46, 2, FALSE), "")</f>
        <v/>
      </c>
      <c r="AA78" s="603"/>
      <c r="AB78" s="604"/>
      <c r="AC78" s="605">
        <f t="shared" si="0"/>
        <v>0</v>
      </c>
      <c r="AD78" s="617" t="str">
        <f>IF(B78="", "", IF(COUNTIF(X78,"*独自*"),"数式を削除して手入力",IFERROR(INDEX(【参考】数式用!$O$3:'【参考】数式用'!$Q$452,MATCH(Q78&amp;V78,【参考】数式用!$N$3:'【参考】数式用'!$N$452,0),MATCH(VLOOKUP(X78,【参考】数式用!$R$2:$S$46,2,FALSE),【参考】数式用!$O$2:$Q$2,0)),10)))</f>
        <v/>
      </c>
      <c r="AE78" s="598"/>
      <c r="AF78" s="253"/>
      <c r="AG78" s="269"/>
    </row>
    <row r="79" spans="1:37" ht="49.95" customHeight="1">
      <c r="A79" s="252">
        <f t="shared" ref="A79:A105" si="3">A78+1</f>
        <v>40</v>
      </c>
      <c r="B79" s="772"/>
      <c r="C79" s="773"/>
      <c r="D79" s="773"/>
      <c r="E79" s="773"/>
      <c r="F79" s="773"/>
      <c r="G79" s="773"/>
      <c r="H79" s="773"/>
      <c r="I79" s="773"/>
      <c r="J79" s="773"/>
      <c r="K79" s="774"/>
      <c r="L79" s="760"/>
      <c r="M79" s="761"/>
      <c r="N79" s="761"/>
      <c r="O79" s="761"/>
      <c r="P79" s="762"/>
      <c r="Q79" s="752"/>
      <c r="R79" s="752"/>
      <c r="S79" s="752"/>
      <c r="T79" s="752"/>
      <c r="U79" s="752"/>
      <c r="V79" s="135"/>
      <c r="W79" s="135"/>
      <c r="X79" s="798"/>
      <c r="Y79" s="799"/>
      <c r="Z79" s="575" t="str">
        <f>IFERROR(VLOOKUP(X79, 【参考】数式用!$A$2:$B$46, 2, FALSE), "")</f>
        <v/>
      </c>
      <c r="AA79" s="603"/>
      <c r="AB79" s="604"/>
      <c r="AC79" s="605">
        <f t="shared" si="0"/>
        <v>0</v>
      </c>
      <c r="AD79" s="617" t="str">
        <f>IF(B79="", "", IF(COUNTIF(X79,"*独自*"),"数式を削除して手入力",IFERROR(INDEX(【参考】数式用!$O$3:'【参考】数式用'!$Q$452,MATCH(Q79&amp;V79,【参考】数式用!$N$3:'【参考】数式用'!$N$452,0),MATCH(VLOOKUP(X79,【参考】数式用!$R$2:$S$46,2,FALSE),【参考】数式用!$O$2:$Q$2,0)),10)))</f>
        <v/>
      </c>
      <c r="AE79" s="598"/>
      <c r="AF79" s="253"/>
      <c r="AG79" s="269"/>
    </row>
    <row r="80" spans="1:37" ht="49.95" customHeight="1">
      <c r="A80" s="252">
        <f t="shared" si="3"/>
        <v>41</v>
      </c>
      <c r="B80" s="772"/>
      <c r="C80" s="773"/>
      <c r="D80" s="773"/>
      <c r="E80" s="773"/>
      <c r="F80" s="773"/>
      <c r="G80" s="773"/>
      <c r="H80" s="773"/>
      <c r="I80" s="773"/>
      <c r="J80" s="773"/>
      <c r="K80" s="774"/>
      <c r="L80" s="760"/>
      <c r="M80" s="761"/>
      <c r="N80" s="761"/>
      <c r="O80" s="761"/>
      <c r="P80" s="762"/>
      <c r="Q80" s="752"/>
      <c r="R80" s="752"/>
      <c r="S80" s="752"/>
      <c r="T80" s="752"/>
      <c r="U80" s="752"/>
      <c r="V80" s="135"/>
      <c r="W80" s="135"/>
      <c r="X80" s="798"/>
      <c r="Y80" s="799"/>
      <c r="Z80" s="575" t="str">
        <f>IFERROR(VLOOKUP(X80, 【参考】数式用!$A$2:$B$46, 2, FALSE), "")</f>
        <v/>
      </c>
      <c r="AA80" s="603"/>
      <c r="AB80" s="604"/>
      <c r="AC80" s="605">
        <f t="shared" si="0"/>
        <v>0</v>
      </c>
      <c r="AD80" s="617" t="str">
        <f>IF(B80="", "", IF(COUNTIF(X80,"*独自*"),"数式を削除して手入力",IFERROR(INDEX(【参考】数式用!$O$3:'【参考】数式用'!$Q$452,MATCH(Q80&amp;V80,【参考】数式用!$N$3:'【参考】数式用'!$N$452,0),MATCH(VLOOKUP(X80,【参考】数式用!$R$2:$S$46,2,FALSE),【参考】数式用!$O$2:$Q$2,0)),10)))</f>
        <v/>
      </c>
      <c r="AE80" s="598"/>
      <c r="AF80" s="253"/>
      <c r="AG80" s="269"/>
    </row>
    <row r="81" spans="1:33" ht="49.95" customHeight="1">
      <c r="A81" s="252">
        <f t="shared" si="3"/>
        <v>42</v>
      </c>
      <c r="B81" s="772"/>
      <c r="C81" s="773"/>
      <c r="D81" s="773"/>
      <c r="E81" s="773"/>
      <c r="F81" s="773"/>
      <c r="G81" s="773"/>
      <c r="H81" s="773"/>
      <c r="I81" s="773"/>
      <c r="J81" s="773"/>
      <c r="K81" s="774"/>
      <c r="L81" s="760"/>
      <c r="M81" s="761"/>
      <c r="N81" s="761"/>
      <c r="O81" s="761"/>
      <c r="P81" s="762"/>
      <c r="Q81" s="752"/>
      <c r="R81" s="752"/>
      <c r="S81" s="752"/>
      <c r="T81" s="752"/>
      <c r="U81" s="752"/>
      <c r="V81" s="135"/>
      <c r="W81" s="135"/>
      <c r="X81" s="798"/>
      <c r="Y81" s="799"/>
      <c r="Z81" s="575" t="str">
        <f>IFERROR(VLOOKUP(X81, 【参考】数式用!$A$2:$B$46, 2, FALSE), "")</f>
        <v/>
      </c>
      <c r="AA81" s="603"/>
      <c r="AB81" s="604"/>
      <c r="AC81" s="605">
        <f t="shared" si="0"/>
        <v>0</v>
      </c>
      <c r="AD81" s="617" t="str">
        <f>IF(B81="", "", IF(COUNTIF(X81,"*独自*"),"数式を削除して手入力",IFERROR(INDEX(【参考】数式用!$O$3:'【参考】数式用'!$Q$452,MATCH(Q81&amp;V81,【参考】数式用!$N$3:'【参考】数式用'!$N$452,0),MATCH(VLOOKUP(X81,【参考】数式用!$R$2:$S$46,2,FALSE),【参考】数式用!$O$2:$Q$2,0)),10)))</f>
        <v/>
      </c>
      <c r="AE81" s="598"/>
      <c r="AF81" s="253"/>
      <c r="AG81" s="269"/>
    </row>
    <row r="82" spans="1:33" ht="49.95" customHeight="1">
      <c r="A82" s="252">
        <f t="shared" si="3"/>
        <v>43</v>
      </c>
      <c r="B82" s="772"/>
      <c r="C82" s="773"/>
      <c r="D82" s="773"/>
      <c r="E82" s="773"/>
      <c r="F82" s="773"/>
      <c r="G82" s="773"/>
      <c r="H82" s="773"/>
      <c r="I82" s="773"/>
      <c r="J82" s="773"/>
      <c r="K82" s="774"/>
      <c r="L82" s="760"/>
      <c r="M82" s="761"/>
      <c r="N82" s="761"/>
      <c r="O82" s="761"/>
      <c r="P82" s="762"/>
      <c r="Q82" s="752"/>
      <c r="R82" s="752"/>
      <c r="S82" s="752"/>
      <c r="T82" s="752"/>
      <c r="U82" s="752"/>
      <c r="V82" s="135"/>
      <c r="W82" s="135"/>
      <c r="X82" s="798"/>
      <c r="Y82" s="799"/>
      <c r="Z82" s="575" t="str">
        <f>IFERROR(VLOOKUP(X82, 【参考】数式用!$A$2:$B$46, 2, FALSE), "")</f>
        <v/>
      </c>
      <c r="AA82" s="603"/>
      <c r="AB82" s="604"/>
      <c r="AC82" s="605">
        <f t="shared" si="0"/>
        <v>0</v>
      </c>
      <c r="AD82" s="617" t="str">
        <f>IF(B82="", "", IF(COUNTIF(X82,"*独自*"),"数式を削除して手入力",IFERROR(INDEX(【参考】数式用!$O$3:'【参考】数式用'!$Q$452,MATCH(Q82&amp;V82,【参考】数式用!$N$3:'【参考】数式用'!$N$452,0),MATCH(VLOOKUP(X82,【参考】数式用!$R$2:$S$46,2,FALSE),【参考】数式用!$O$2:$Q$2,0)),10)))</f>
        <v/>
      </c>
      <c r="AE82" s="598"/>
      <c r="AF82" s="253"/>
      <c r="AG82" s="269"/>
    </row>
    <row r="83" spans="1:33" ht="49.95" customHeight="1">
      <c r="A83" s="252">
        <f t="shared" si="3"/>
        <v>44</v>
      </c>
      <c r="B83" s="772"/>
      <c r="C83" s="773"/>
      <c r="D83" s="773"/>
      <c r="E83" s="773"/>
      <c r="F83" s="773"/>
      <c r="G83" s="773"/>
      <c r="H83" s="773"/>
      <c r="I83" s="773"/>
      <c r="J83" s="773"/>
      <c r="K83" s="774"/>
      <c r="L83" s="760"/>
      <c r="M83" s="761"/>
      <c r="N83" s="761"/>
      <c r="O83" s="761"/>
      <c r="P83" s="762"/>
      <c r="Q83" s="752"/>
      <c r="R83" s="752"/>
      <c r="S83" s="752"/>
      <c r="T83" s="752"/>
      <c r="U83" s="752"/>
      <c r="V83" s="135"/>
      <c r="W83" s="135"/>
      <c r="X83" s="798"/>
      <c r="Y83" s="799"/>
      <c r="Z83" s="575" t="str">
        <f>IFERROR(VLOOKUP(X83, 【参考】数式用!$A$2:$B$46, 2, FALSE), "")</f>
        <v/>
      </c>
      <c r="AA83" s="603"/>
      <c r="AB83" s="604"/>
      <c r="AC83" s="605">
        <f t="shared" si="0"/>
        <v>0</v>
      </c>
      <c r="AD83" s="617" t="str">
        <f>IF(B83="", "", IF(COUNTIF(X83,"*独自*"),"数式を削除して手入力",IFERROR(INDEX(【参考】数式用!$O$3:'【参考】数式用'!$Q$452,MATCH(Q83&amp;V83,【参考】数式用!$N$3:'【参考】数式用'!$N$452,0),MATCH(VLOOKUP(X83,【参考】数式用!$R$2:$S$46,2,FALSE),【参考】数式用!$O$2:$Q$2,0)),10)))</f>
        <v/>
      </c>
      <c r="AE83" s="598"/>
      <c r="AF83" s="253"/>
      <c r="AG83" s="269"/>
    </row>
    <row r="84" spans="1:33" ht="49.95" customHeight="1">
      <c r="A84" s="252">
        <f t="shared" si="3"/>
        <v>45</v>
      </c>
      <c r="B84" s="779"/>
      <c r="C84" s="780"/>
      <c r="D84" s="780"/>
      <c r="E84" s="780"/>
      <c r="F84" s="780"/>
      <c r="G84" s="780"/>
      <c r="H84" s="780"/>
      <c r="I84" s="780"/>
      <c r="J84" s="780"/>
      <c r="K84" s="780"/>
      <c r="L84" s="760"/>
      <c r="M84" s="761"/>
      <c r="N84" s="761"/>
      <c r="O84" s="761"/>
      <c r="P84" s="762"/>
      <c r="Q84" s="752"/>
      <c r="R84" s="752"/>
      <c r="S84" s="752"/>
      <c r="T84" s="752"/>
      <c r="U84" s="752"/>
      <c r="V84" s="135"/>
      <c r="W84" s="135"/>
      <c r="X84" s="798"/>
      <c r="Y84" s="799"/>
      <c r="Z84" s="575" t="str">
        <f>IFERROR(VLOOKUP(X84, 【参考】数式用!$A$2:$B$46, 2, FALSE), "")</f>
        <v/>
      </c>
      <c r="AA84" s="603"/>
      <c r="AB84" s="604"/>
      <c r="AC84" s="605">
        <f t="shared" si="0"/>
        <v>0</v>
      </c>
      <c r="AD84" s="617" t="str">
        <f>IF(B84="", "", IF(COUNTIF(X84,"*独自*"),"数式を削除して手入力",IFERROR(INDEX(【参考】数式用!$O$3:'【参考】数式用'!$Q$452,MATCH(Q84&amp;V84,【参考】数式用!$N$3:'【参考】数式用'!$N$452,0),MATCH(VLOOKUP(X84,【参考】数式用!$R$2:$S$46,2,FALSE),【参考】数式用!$O$2:$Q$2,0)),10)))</f>
        <v/>
      </c>
      <c r="AE84" s="598"/>
      <c r="AF84" s="253"/>
      <c r="AG84" s="269"/>
    </row>
    <row r="85" spans="1:33" ht="49.95" customHeight="1">
      <c r="A85" s="252">
        <f t="shared" si="3"/>
        <v>46</v>
      </c>
      <c r="B85" s="779"/>
      <c r="C85" s="780"/>
      <c r="D85" s="780"/>
      <c r="E85" s="780"/>
      <c r="F85" s="780"/>
      <c r="G85" s="780"/>
      <c r="H85" s="780"/>
      <c r="I85" s="780"/>
      <c r="J85" s="780"/>
      <c r="K85" s="780"/>
      <c r="L85" s="760"/>
      <c r="M85" s="761"/>
      <c r="N85" s="761"/>
      <c r="O85" s="761"/>
      <c r="P85" s="762"/>
      <c r="Q85" s="752"/>
      <c r="R85" s="752"/>
      <c r="S85" s="752"/>
      <c r="T85" s="752"/>
      <c r="U85" s="752"/>
      <c r="V85" s="135"/>
      <c r="W85" s="135"/>
      <c r="X85" s="798"/>
      <c r="Y85" s="799"/>
      <c r="Z85" s="575" t="str">
        <f>IFERROR(VLOOKUP(X85, 【参考】数式用!$A$2:$B$46, 2, FALSE), "")</f>
        <v/>
      </c>
      <c r="AA85" s="603"/>
      <c r="AB85" s="604"/>
      <c r="AC85" s="605">
        <f t="shared" si="0"/>
        <v>0</v>
      </c>
      <c r="AD85" s="617" t="str">
        <f>IF(B85="", "", IF(COUNTIF(X85,"*独自*"),"数式を削除して手入力",IFERROR(INDEX(【参考】数式用!$O$3:'【参考】数式用'!$Q$452,MATCH(Q85&amp;V85,【参考】数式用!$N$3:'【参考】数式用'!$N$452,0),MATCH(VLOOKUP(X85,【参考】数式用!$R$2:$S$46,2,FALSE),【参考】数式用!$O$2:$Q$2,0)),10)))</f>
        <v/>
      </c>
      <c r="AE85" s="598"/>
      <c r="AF85" s="253"/>
      <c r="AG85" s="269"/>
    </row>
    <row r="86" spans="1:33" ht="49.95" customHeight="1">
      <c r="A86" s="252">
        <f t="shared" si="3"/>
        <v>47</v>
      </c>
      <c r="B86" s="779"/>
      <c r="C86" s="780"/>
      <c r="D86" s="780"/>
      <c r="E86" s="780"/>
      <c r="F86" s="780"/>
      <c r="G86" s="780"/>
      <c r="H86" s="780"/>
      <c r="I86" s="780"/>
      <c r="J86" s="780"/>
      <c r="K86" s="780"/>
      <c r="L86" s="760"/>
      <c r="M86" s="761"/>
      <c r="N86" s="761"/>
      <c r="O86" s="761"/>
      <c r="P86" s="762"/>
      <c r="Q86" s="752"/>
      <c r="R86" s="752"/>
      <c r="S86" s="752"/>
      <c r="T86" s="752"/>
      <c r="U86" s="752"/>
      <c r="V86" s="135"/>
      <c r="W86" s="135"/>
      <c r="X86" s="798"/>
      <c r="Y86" s="799"/>
      <c r="Z86" s="575" t="str">
        <f>IFERROR(VLOOKUP(X86, 【参考】数式用!$A$2:$B$46, 2, FALSE), "")</f>
        <v/>
      </c>
      <c r="AA86" s="603"/>
      <c r="AB86" s="604"/>
      <c r="AC86" s="605">
        <f t="shared" si="0"/>
        <v>0</v>
      </c>
      <c r="AD86" s="617" t="str">
        <f>IF(B86="", "", IF(COUNTIF(X86,"*独自*"),"数式を削除して手入力",IFERROR(INDEX(【参考】数式用!$O$3:'【参考】数式用'!$Q$452,MATCH(Q86&amp;V86,【参考】数式用!$N$3:'【参考】数式用'!$N$452,0),MATCH(VLOOKUP(X86,【参考】数式用!$R$2:$S$46,2,FALSE),【参考】数式用!$O$2:$Q$2,0)),10)))</f>
        <v/>
      </c>
      <c r="AE86" s="598"/>
      <c r="AF86" s="253"/>
      <c r="AG86" s="269"/>
    </row>
    <row r="87" spans="1:33" ht="49.95" customHeight="1">
      <c r="A87" s="252">
        <f t="shared" si="3"/>
        <v>48</v>
      </c>
      <c r="B87" s="779"/>
      <c r="C87" s="780"/>
      <c r="D87" s="780"/>
      <c r="E87" s="780"/>
      <c r="F87" s="780"/>
      <c r="G87" s="780"/>
      <c r="H87" s="780"/>
      <c r="I87" s="780"/>
      <c r="J87" s="780"/>
      <c r="K87" s="780"/>
      <c r="L87" s="760"/>
      <c r="M87" s="761"/>
      <c r="N87" s="761"/>
      <c r="O87" s="761"/>
      <c r="P87" s="762"/>
      <c r="Q87" s="752"/>
      <c r="R87" s="752"/>
      <c r="S87" s="752"/>
      <c r="T87" s="752"/>
      <c r="U87" s="752"/>
      <c r="V87" s="135"/>
      <c r="W87" s="135"/>
      <c r="X87" s="798"/>
      <c r="Y87" s="799"/>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5" customHeight="1">
      <c r="A88" s="252">
        <f t="shared" si="3"/>
        <v>49</v>
      </c>
      <c r="B88" s="779"/>
      <c r="C88" s="780"/>
      <c r="D88" s="780"/>
      <c r="E88" s="780"/>
      <c r="F88" s="780"/>
      <c r="G88" s="780"/>
      <c r="H88" s="780"/>
      <c r="I88" s="780"/>
      <c r="J88" s="780"/>
      <c r="K88" s="780"/>
      <c r="L88" s="760"/>
      <c r="M88" s="761"/>
      <c r="N88" s="761"/>
      <c r="O88" s="761"/>
      <c r="P88" s="762"/>
      <c r="Q88" s="752"/>
      <c r="R88" s="752"/>
      <c r="S88" s="752"/>
      <c r="T88" s="752"/>
      <c r="U88" s="752"/>
      <c r="V88" s="135"/>
      <c r="W88" s="135"/>
      <c r="X88" s="798"/>
      <c r="Y88" s="799"/>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5" customHeight="1">
      <c r="A89" s="252">
        <f t="shared" si="3"/>
        <v>50</v>
      </c>
      <c r="B89" s="779"/>
      <c r="C89" s="780"/>
      <c r="D89" s="780"/>
      <c r="E89" s="780"/>
      <c r="F89" s="780"/>
      <c r="G89" s="780"/>
      <c r="H89" s="780"/>
      <c r="I89" s="780"/>
      <c r="J89" s="780"/>
      <c r="K89" s="780"/>
      <c r="L89" s="760"/>
      <c r="M89" s="761"/>
      <c r="N89" s="761"/>
      <c r="O89" s="761"/>
      <c r="P89" s="762"/>
      <c r="Q89" s="752"/>
      <c r="R89" s="752"/>
      <c r="S89" s="752"/>
      <c r="T89" s="752"/>
      <c r="U89" s="752"/>
      <c r="V89" s="135"/>
      <c r="W89" s="135"/>
      <c r="X89" s="798"/>
      <c r="Y89" s="799"/>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5" customHeight="1">
      <c r="A90" s="252">
        <f t="shared" si="3"/>
        <v>51</v>
      </c>
      <c r="B90" s="779"/>
      <c r="C90" s="780"/>
      <c r="D90" s="780"/>
      <c r="E90" s="780"/>
      <c r="F90" s="780"/>
      <c r="G90" s="780"/>
      <c r="H90" s="780"/>
      <c r="I90" s="780"/>
      <c r="J90" s="780"/>
      <c r="K90" s="780"/>
      <c r="L90" s="760"/>
      <c r="M90" s="761"/>
      <c r="N90" s="761"/>
      <c r="O90" s="761"/>
      <c r="P90" s="762"/>
      <c r="Q90" s="752"/>
      <c r="R90" s="752"/>
      <c r="S90" s="752"/>
      <c r="T90" s="752"/>
      <c r="U90" s="752"/>
      <c r="V90" s="135"/>
      <c r="W90" s="135"/>
      <c r="X90" s="798"/>
      <c r="Y90" s="799"/>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5" customHeight="1">
      <c r="A91" s="252">
        <f t="shared" si="3"/>
        <v>52</v>
      </c>
      <c r="B91" s="779"/>
      <c r="C91" s="780"/>
      <c r="D91" s="780"/>
      <c r="E91" s="780"/>
      <c r="F91" s="780"/>
      <c r="G91" s="780"/>
      <c r="H91" s="780"/>
      <c r="I91" s="780"/>
      <c r="J91" s="780"/>
      <c r="K91" s="780"/>
      <c r="L91" s="760"/>
      <c r="M91" s="761"/>
      <c r="N91" s="761"/>
      <c r="O91" s="761"/>
      <c r="P91" s="762"/>
      <c r="Q91" s="752"/>
      <c r="R91" s="752"/>
      <c r="S91" s="752"/>
      <c r="T91" s="752"/>
      <c r="U91" s="752"/>
      <c r="V91" s="135"/>
      <c r="W91" s="135"/>
      <c r="X91" s="798"/>
      <c r="Y91" s="799"/>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5" customHeight="1">
      <c r="A92" s="252">
        <f t="shared" si="3"/>
        <v>53</v>
      </c>
      <c r="B92" s="779"/>
      <c r="C92" s="780"/>
      <c r="D92" s="780"/>
      <c r="E92" s="780"/>
      <c r="F92" s="780"/>
      <c r="G92" s="780"/>
      <c r="H92" s="780"/>
      <c r="I92" s="780"/>
      <c r="J92" s="780"/>
      <c r="K92" s="780"/>
      <c r="L92" s="760"/>
      <c r="M92" s="761"/>
      <c r="N92" s="761"/>
      <c r="O92" s="761"/>
      <c r="P92" s="762"/>
      <c r="Q92" s="752"/>
      <c r="R92" s="752"/>
      <c r="S92" s="752"/>
      <c r="T92" s="752"/>
      <c r="U92" s="752"/>
      <c r="V92" s="135"/>
      <c r="W92" s="135"/>
      <c r="X92" s="798"/>
      <c r="Y92" s="799"/>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5" customHeight="1">
      <c r="A93" s="252">
        <f t="shared" si="3"/>
        <v>54</v>
      </c>
      <c r="B93" s="779"/>
      <c r="C93" s="780"/>
      <c r="D93" s="780"/>
      <c r="E93" s="780"/>
      <c r="F93" s="780"/>
      <c r="G93" s="780"/>
      <c r="H93" s="780"/>
      <c r="I93" s="780"/>
      <c r="J93" s="780"/>
      <c r="K93" s="780"/>
      <c r="L93" s="760"/>
      <c r="M93" s="761"/>
      <c r="N93" s="761"/>
      <c r="O93" s="761"/>
      <c r="P93" s="762"/>
      <c r="Q93" s="752"/>
      <c r="R93" s="752"/>
      <c r="S93" s="752"/>
      <c r="T93" s="752"/>
      <c r="U93" s="752"/>
      <c r="V93" s="135"/>
      <c r="W93" s="135"/>
      <c r="X93" s="798"/>
      <c r="Y93" s="799"/>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5" customHeight="1">
      <c r="A94" s="252">
        <f t="shared" si="3"/>
        <v>55</v>
      </c>
      <c r="B94" s="779"/>
      <c r="C94" s="780"/>
      <c r="D94" s="780"/>
      <c r="E94" s="780"/>
      <c r="F94" s="780"/>
      <c r="G94" s="780"/>
      <c r="H94" s="780"/>
      <c r="I94" s="780"/>
      <c r="J94" s="780"/>
      <c r="K94" s="780"/>
      <c r="L94" s="760"/>
      <c r="M94" s="761"/>
      <c r="N94" s="761"/>
      <c r="O94" s="761"/>
      <c r="P94" s="762"/>
      <c r="Q94" s="752"/>
      <c r="R94" s="752"/>
      <c r="S94" s="752"/>
      <c r="T94" s="752"/>
      <c r="U94" s="752"/>
      <c r="V94" s="135"/>
      <c r="W94" s="135"/>
      <c r="X94" s="798"/>
      <c r="Y94" s="799"/>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5" customHeight="1">
      <c r="A95" s="252">
        <f t="shared" si="3"/>
        <v>56</v>
      </c>
      <c r="B95" s="779"/>
      <c r="C95" s="780"/>
      <c r="D95" s="780"/>
      <c r="E95" s="780"/>
      <c r="F95" s="780"/>
      <c r="G95" s="780"/>
      <c r="H95" s="780"/>
      <c r="I95" s="780"/>
      <c r="J95" s="780"/>
      <c r="K95" s="780"/>
      <c r="L95" s="760"/>
      <c r="M95" s="761"/>
      <c r="N95" s="761"/>
      <c r="O95" s="761"/>
      <c r="P95" s="762"/>
      <c r="Q95" s="752"/>
      <c r="R95" s="752"/>
      <c r="S95" s="752"/>
      <c r="T95" s="752"/>
      <c r="U95" s="752"/>
      <c r="V95" s="135"/>
      <c r="W95" s="135"/>
      <c r="X95" s="798"/>
      <c r="Y95" s="799"/>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5" customHeight="1">
      <c r="A96" s="252">
        <f t="shared" si="3"/>
        <v>57</v>
      </c>
      <c r="B96" s="779"/>
      <c r="C96" s="780"/>
      <c r="D96" s="780"/>
      <c r="E96" s="780"/>
      <c r="F96" s="780"/>
      <c r="G96" s="780"/>
      <c r="H96" s="780"/>
      <c r="I96" s="780"/>
      <c r="J96" s="780"/>
      <c r="K96" s="780"/>
      <c r="L96" s="760"/>
      <c r="M96" s="761"/>
      <c r="N96" s="761"/>
      <c r="O96" s="761"/>
      <c r="P96" s="762"/>
      <c r="Q96" s="752"/>
      <c r="R96" s="752"/>
      <c r="S96" s="752"/>
      <c r="T96" s="752"/>
      <c r="U96" s="752"/>
      <c r="V96" s="135"/>
      <c r="W96" s="135"/>
      <c r="X96" s="798"/>
      <c r="Y96" s="799"/>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5" customHeight="1">
      <c r="A97" s="252">
        <f t="shared" si="3"/>
        <v>58</v>
      </c>
      <c r="B97" s="779"/>
      <c r="C97" s="780"/>
      <c r="D97" s="780"/>
      <c r="E97" s="780"/>
      <c r="F97" s="780"/>
      <c r="G97" s="780"/>
      <c r="H97" s="780"/>
      <c r="I97" s="780"/>
      <c r="J97" s="780"/>
      <c r="K97" s="780"/>
      <c r="L97" s="760"/>
      <c r="M97" s="761"/>
      <c r="N97" s="761"/>
      <c r="O97" s="761"/>
      <c r="P97" s="762"/>
      <c r="Q97" s="752"/>
      <c r="R97" s="752"/>
      <c r="S97" s="752"/>
      <c r="T97" s="752"/>
      <c r="U97" s="752"/>
      <c r="V97" s="135"/>
      <c r="W97" s="135"/>
      <c r="X97" s="798"/>
      <c r="Y97" s="799"/>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5" customHeight="1">
      <c r="A98" s="252">
        <f t="shared" si="3"/>
        <v>59</v>
      </c>
      <c r="B98" s="779"/>
      <c r="C98" s="780"/>
      <c r="D98" s="780"/>
      <c r="E98" s="780"/>
      <c r="F98" s="780"/>
      <c r="G98" s="780"/>
      <c r="H98" s="780"/>
      <c r="I98" s="780"/>
      <c r="J98" s="780"/>
      <c r="K98" s="780"/>
      <c r="L98" s="760"/>
      <c r="M98" s="761"/>
      <c r="N98" s="761"/>
      <c r="O98" s="761"/>
      <c r="P98" s="762"/>
      <c r="Q98" s="752"/>
      <c r="R98" s="752"/>
      <c r="S98" s="752"/>
      <c r="T98" s="752"/>
      <c r="U98" s="752"/>
      <c r="V98" s="135"/>
      <c r="W98" s="135"/>
      <c r="X98" s="798"/>
      <c r="Y98" s="799"/>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5" customHeight="1">
      <c r="A99" s="252">
        <f t="shared" si="3"/>
        <v>60</v>
      </c>
      <c r="B99" s="779"/>
      <c r="C99" s="780"/>
      <c r="D99" s="780"/>
      <c r="E99" s="780"/>
      <c r="F99" s="780"/>
      <c r="G99" s="780"/>
      <c r="H99" s="780"/>
      <c r="I99" s="780"/>
      <c r="J99" s="780"/>
      <c r="K99" s="780"/>
      <c r="L99" s="760"/>
      <c r="M99" s="761"/>
      <c r="N99" s="761"/>
      <c r="O99" s="761"/>
      <c r="P99" s="762"/>
      <c r="Q99" s="752"/>
      <c r="R99" s="752"/>
      <c r="S99" s="752"/>
      <c r="T99" s="752"/>
      <c r="U99" s="752"/>
      <c r="V99" s="135"/>
      <c r="W99" s="135"/>
      <c r="X99" s="798"/>
      <c r="Y99" s="799"/>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5" customHeight="1">
      <c r="A100" s="252">
        <f t="shared" si="3"/>
        <v>61</v>
      </c>
      <c r="B100" s="779"/>
      <c r="C100" s="780"/>
      <c r="D100" s="780"/>
      <c r="E100" s="780"/>
      <c r="F100" s="780"/>
      <c r="G100" s="780"/>
      <c r="H100" s="780"/>
      <c r="I100" s="780"/>
      <c r="J100" s="780"/>
      <c r="K100" s="780"/>
      <c r="L100" s="760"/>
      <c r="M100" s="761"/>
      <c r="N100" s="761"/>
      <c r="O100" s="761"/>
      <c r="P100" s="762"/>
      <c r="Q100" s="752"/>
      <c r="R100" s="752"/>
      <c r="S100" s="752"/>
      <c r="T100" s="752"/>
      <c r="U100" s="752"/>
      <c r="V100" s="135"/>
      <c r="W100" s="135"/>
      <c r="X100" s="798"/>
      <c r="Y100" s="799"/>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5" customHeight="1">
      <c r="A101" s="252">
        <f t="shared" si="3"/>
        <v>62</v>
      </c>
      <c r="B101" s="779"/>
      <c r="C101" s="780"/>
      <c r="D101" s="780"/>
      <c r="E101" s="780"/>
      <c r="F101" s="780"/>
      <c r="G101" s="780"/>
      <c r="H101" s="780"/>
      <c r="I101" s="780"/>
      <c r="J101" s="780"/>
      <c r="K101" s="780"/>
      <c r="L101" s="760"/>
      <c r="M101" s="761"/>
      <c r="N101" s="761"/>
      <c r="O101" s="761"/>
      <c r="P101" s="762"/>
      <c r="Q101" s="752"/>
      <c r="R101" s="752"/>
      <c r="S101" s="752"/>
      <c r="T101" s="752"/>
      <c r="U101" s="752"/>
      <c r="V101" s="135"/>
      <c r="W101" s="135"/>
      <c r="X101" s="798"/>
      <c r="Y101" s="799"/>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5" customHeight="1">
      <c r="A102" s="252">
        <f t="shared" si="3"/>
        <v>63</v>
      </c>
      <c r="B102" s="779"/>
      <c r="C102" s="780"/>
      <c r="D102" s="780"/>
      <c r="E102" s="780"/>
      <c r="F102" s="780"/>
      <c r="G102" s="780"/>
      <c r="H102" s="780"/>
      <c r="I102" s="780"/>
      <c r="J102" s="780"/>
      <c r="K102" s="780"/>
      <c r="L102" s="760"/>
      <c r="M102" s="761"/>
      <c r="N102" s="761"/>
      <c r="O102" s="761"/>
      <c r="P102" s="762"/>
      <c r="Q102" s="752"/>
      <c r="R102" s="752"/>
      <c r="S102" s="752"/>
      <c r="T102" s="752"/>
      <c r="U102" s="752"/>
      <c r="V102" s="135"/>
      <c r="W102" s="135"/>
      <c r="X102" s="798"/>
      <c r="Y102" s="799"/>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5" customHeight="1">
      <c r="A103" s="252">
        <f t="shared" si="3"/>
        <v>64</v>
      </c>
      <c r="B103" s="779"/>
      <c r="C103" s="780"/>
      <c r="D103" s="780"/>
      <c r="E103" s="780"/>
      <c r="F103" s="780"/>
      <c r="G103" s="780"/>
      <c r="H103" s="780"/>
      <c r="I103" s="780"/>
      <c r="J103" s="780"/>
      <c r="K103" s="780"/>
      <c r="L103" s="760"/>
      <c r="M103" s="761"/>
      <c r="N103" s="761"/>
      <c r="O103" s="761"/>
      <c r="P103" s="762"/>
      <c r="Q103" s="752"/>
      <c r="R103" s="752"/>
      <c r="S103" s="752"/>
      <c r="T103" s="752"/>
      <c r="U103" s="752"/>
      <c r="V103" s="135"/>
      <c r="W103" s="135"/>
      <c r="X103" s="798"/>
      <c r="Y103" s="799"/>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5" customHeight="1">
      <c r="A104" s="252">
        <f t="shared" si="3"/>
        <v>65</v>
      </c>
      <c r="B104" s="779"/>
      <c r="C104" s="780"/>
      <c r="D104" s="780"/>
      <c r="E104" s="780"/>
      <c r="F104" s="780"/>
      <c r="G104" s="780"/>
      <c r="H104" s="780"/>
      <c r="I104" s="780"/>
      <c r="J104" s="780"/>
      <c r="K104" s="780"/>
      <c r="L104" s="760"/>
      <c r="M104" s="761"/>
      <c r="N104" s="761"/>
      <c r="O104" s="761"/>
      <c r="P104" s="762"/>
      <c r="Q104" s="752"/>
      <c r="R104" s="752"/>
      <c r="S104" s="752"/>
      <c r="T104" s="752"/>
      <c r="U104" s="752"/>
      <c r="V104" s="135"/>
      <c r="W104" s="135"/>
      <c r="X104" s="798"/>
      <c r="Y104" s="799"/>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5" customHeight="1">
      <c r="A105" s="252">
        <f t="shared" si="3"/>
        <v>66</v>
      </c>
      <c r="B105" s="779"/>
      <c r="C105" s="780"/>
      <c r="D105" s="780"/>
      <c r="E105" s="780"/>
      <c r="F105" s="780"/>
      <c r="G105" s="780"/>
      <c r="H105" s="780"/>
      <c r="I105" s="780"/>
      <c r="J105" s="780"/>
      <c r="K105" s="780"/>
      <c r="L105" s="760"/>
      <c r="M105" s="761"/>
      <c r="N105" s="761"/>
      <c r="O105" s="761"/>
      <c r="P105" s="762"/>
      <c r="Q105" s="752"/>
      <c r="R105" s="752"/>
      <c r="S105" s="752"/>
      <c r="T105" s="752"/>
      <c r="U105" s="752"/>
      <c r="V105" s="135"/>
      <c r="W105" s="135"/>
      <c r="X105" s="798"/>
      <c r="Y105" s="799"/>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5" customHeight="1">
      <c r="A106" s="252">
        <f t="shared" ref="A106:A131" si="5">A105+1</f>
        <v>67</v>
      </c>
      <c r="B106" s="779"/>
      <c r="C106" s="780"/>
      <c r="D106" s="780"/>
      <c r="E106" s="780"/>
      <c r="F106" s="780"/>
      <c r="G106" s="780"/>
      <c r="H106" s="780"/>
      <c r="I106" s="780"/>
      <c r="J106" s="780"/>
      <c r="K106" s="780"/>
      <c r="L106" s="760"/>
      <c r="M106" s="761"/>
      <c r="N106" s="761"/>
      <c r="O106" s="761"/>
      <c r="P106" s="762"/>
      <c r="Q106" s="752"/>
      <c r="R106" s="752"/>
      <c r="S106" s="752"/>
      <c r="T106" s="752"/>
      <c r="U106" s="752"/>
      <c r="V106" s="135"/>
      <c r="W106" s="135"/>
      <c r="X106" s="798"/>
      <c r="Y106" s="799"/>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5" customHeight="1">
      <c r="A107" s="252">
        <f t="shared" si="5"/>
        <v>68</v>
      </c>
      <c r="B107" s="779"/>
      <c r="C107" s="780"/>
      <c r="D107" s="780"/>
      <c r="E107" s="780"/>
      <c r="F107" s="780"/>
      <c r="G107" s="780"/>
      <c r="H107" s="780"/>
      <c r="I107" s="780"/>
      <c r="J107" s="780"/>
      <c r="K107" s="780"/>
      <c r="L107" s="760"/>
      <c r="M107" s="761"/>
      <c r="N107" s="761"/>
      <c r="O107" s="761"/>
      <c r="P107" s="762"/>
      <c r="Q107" s="752"/>
      <c r="R107" s="752"/>
      <c r="S107" s="752"/>
      <c r="T107" s="752"/>
      <c r="U107" s="752"/>
      <c r="V107" s="135"/>
      <c r="W107" s="135"/>
      <c r="X107" s="798"/>
      <c r="Y107" s="799"/>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5" customHeight="1">
      <c r="A108" s="252">
        <f t="shared" si="5"/>
        <v>69</v>
      </c>
      <c r="B108" s="779"/>
      <c r="C108" s="780"/>
      <c r="D108" s="780"/>
      <c r="E108" s="780"/>
      <c r="F108" s="780"/>
      <c r="G108" s="780"/>
      <c r="H108" s="780"/>
      <c r="I108" s="780"/>
      <c r="J108" s="780"/>
      <c r="K108" s="780"/>
      <c r="L108" s="760"/>
      <c r="M108" s="761"/>
      <c r="N108" s="761"/>
      <c r="O108" s="761"/>
      <c r="P108" s="762"/>
      <c r="Q108" s="752"/>
      <c r="R108" s="752"/>
      <c r="S108" s="752"/>
      <c r="T108" s="752"/>
      <c r="U108" s="752"/>
      <c r="V108" s="135"/>
      <c r="W108" s="135"/>
      <c r="X108" s="798"/>
      <c r="Y108" s="799"/>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5" customHeight="1">
      <c r="A109" s="252">
        <f t="shared" si="5"/>
        <v>70</v>
      </c>
      <c r="B109" s="779"/>
      <c r="C109" s="780"/>
      <c r="D109" s="780"/>
      <c r="E109" s="780"/>
      <c r="F109" s="780"/>
      <c r="G109" s="780"/>
      <c r="H109" s="780"/>
      <c r="I109" s="780"/>
      <c r="J109" s="780"/>
      <c r="K109" s="780"/>
      <c r="L109" s="760"/>
      <c r="M109" s="761"/>
      <c r="N109" s="761"/>
      <c r="O109" s="761"/>
      <c r="P109" s="762"/>
      <c r="Q109" s="752"/>
      <c r="R109" s="752"/>
      <c r="S109" s="752"/>
      <c r="T109" s="752"/>
      <c r="U109" s="752"/>
      <c r="V109" s="135"/>
      <c r="W109" s="135"/>
      <c r="X109" s="798"/>
      <c r="Y109" s="799"/>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5" customHeight="1">
      <c r="A110" s="252">
        <f t="shared" si="5"/>
        <v>71</v>
      </c>
      <c r="B110" s="779"/>
      <c r="C110" s="780"/>
      <c r="D110" s="780"/>
      <c r="E110" s="780"/>
      <c r="F110" s="780"/>
      <c r="G110" s="780"/>
      <c r="H110" s="780"/>
      <c r="I110" s="780"/>
      <c r="J110" s="780"/>
      <c r="K110" s="780"/>
      <c r="L110" s="760"/>
      <c r="M110" s="761"/>
      <c r="N110" s="761"/>
      <c r="O110" s="761"/>
      <c r="P110" s="762"/>
      <c r="Q110" s="752"/>
      <c r="R110" s="752"/>
      <c r="S110" s="752"/>
      <c r="T110" s="752"/>
      <c r="U110" s="752"/>
      <c r="V110" s="135"/>
      <c r="W110" s="135"/>
      <c r="X110" s="798"/>
      <c r="Y110" s="799"/>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5" customHeight="1">
      <c r="A111" s="252">
        <f t="shared" si="5"/>
        <v>72</v>
      </c>
      <c r="B111" s="779"/>
      <c r="C111" s="780"/>
      <c r="D111" s="780"/>
      <c r="E111" s="780"/>
      <c r="F111" s="780"/>
      <c r="G111" s="780"/>
      <c r="H111" s="780"/>
      <c r="I111" s="780"/>
      <c r="J111" s="780"/>
      <c r="K111" s="780"/>
      <c r="L111" s="760"/>
      <c r="M111" s="761"/>
      <c r="N111" s="761"/>
      <c r="O111" s="761"/>
      <c r="P111" s="762"/>
      <c r="Q111" s="752"/>
      <c r="R111" s="752"/>
      <c r="S111" s="752"/>
      <c r="T111" s="752"/>
      <c r="U111" s="752"/>
      <c r="V111" s="135"/>
      <c r="W111" s="135"/>
      <c r="X111" s="798"/>
      <c r="Y111" s="799"/>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5" customHeight="1">
      <c r="A112" s="252">
        <f t="shared" si="5"/>
        <v>73</v>
      </c>
      <c r="B112" s="779"/>
      <c r="C112" s="780"/>
      <c r="D112" s="780"/>
      <c r="E112" s="780"/>
      <c r="F112" s="780"/>
      <c r="G112" s="780"/>
      <c r="H112" s="780"/>
      <c r="I112" s="780"/>
      <c r="J112" s="780"/>
      <c r="K112" s="780"/>
      <c r="L112" s="760"/>
      <c r="M112" s="761"/>
      <c r="N112" s="761"/>
      <c r="O112" s="761"/>
      <c r="P112" s="762"/>
      <c r="Q112" s="752"/>
      <c r="R112" s="752"/>
      <c r="S112" s="752"/>
      <c r="T112" s="752"/>
      <c r="U112" s="752"/>
      <c r="V112" s="135"/>
      <c r="W112" s="135"/>
      <c r="X112" s="798"/>
      <c r="Y112" s="799"/>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5" customHeight="1">
      <c r="A113" s="252">
        <f t="shared" si="5"/>
        <v>74</v>
      </c>
      <c r="B113" s="779"/>
      <c r="C113" s="780"/>
      <c r="D113" s="780"/>
      <c r="E113" s="780"/>
      <c r="F113" s="780"/>
      <c r="G113" s="780"/>
      <c r="H113" s="780"/>
      <c r="I113" s="780"/>
      <c r="J113" s="780"/>
      <c r="K113" s="780"/>
      <c r="L113" s="760"/>
      <c r="M113" s="761"/>
      <c r="N113" s="761"/>
      <c r="O113" s="761"/>
      <c r="P113" s="762"/>
      <c r="Q113" s="752"/>
      <c r="R113" s="752"/>
      <c r="S113" s="752"/>
      <c r="T113" s="752"/>
      <c r="U113" s="752"/>
      <c r="V113" s="135"/>
      <c r="W113" s="135"/>
      <c r="X113" s="798"/>
      <c r="Y113" s="799"/>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5" customHeight="1">
      <c r="A114" s="252">
        <f t="shared" si="5"/>
        <v>75</v>
      </c>
      <c r="B114" s="779"/>
      <c r="C114" s="780"/>
      <c r="D114" s="780"/>
      <c r="E114" s="780"/>
      <c r="F114" s="780"/>
      <c r="G114" s="780"/>
      <c r="H114" s="780"/>
      <c r="I114" s="780"/>
      <c r="J114" s="780"/>
      <c r="K114" s="780"/>
      <c r="L114" s="760"/>
      <c r="M114" s="761"/>
      <c r="N114" s="761"/>
      <c r="O114" s="761"/>
      <c r="P114" s="762"/>
      <c r="Q114" s="752"/>
      <c r="R114" s="752"/>
      <c r="S114" s="752"/>
      <c r="T114" s="752"/>
      <c r="U114" s="752"/>
      <c r="V114" s="135"/>
      <c r="W114" s="135"/>
      <c r="X114" s="798"/>
      <c r="Y114" s="799"/>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5" customHeight="1">
      <c r="A115" s="252">
        <f t="shared" si="5"/>
        <v>76</v>
      </c>
      <c r="B115" s="779"/>
      <c r="C115" s="780"/>
      <c r="D115" s="780"/>
      <c r="E115" s="780"/>
      <c r="F115" s="780"/>
      <c r="G115" s="780"/>
      <c r="H115" s="780"/>
      <c r="I115" s="780"/>
      <c r="J115" s="780"/>
      <c r="K115" s="780"/>
      <c r="L115" s="760"/>
      <c r="M115" s="761"/>
      <c r="N115" s="761"/>
      <c r="O115" s="761"/>
      <c r="P115" s="762"/>
      <c r="Q115" s="752"/>
      <c r="R115" s="752"/>
      <c r="S115" s="752"/>
      <c r="T115" s="752"/>
      <c r="U115" s="752"/>
      <c r="V115" s="135"/>
      <c r="W115" s="135"/>
      <c r="X115" s="798"/>
      <c r="Y115" s="799"/>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5" customHeight="1">
      <c r="A116" s="252">
        <f t="shared" si="5"/>
        <v>77</v>
      </c>
      <c r="B116" s="779"/>
      <c r="C116" s="780"/>
      <c r="D116" s="780"/>
      <c r="E116" s="780"/>
      <c r="F116" s="780"/>
      <c r="G116" s="780"/>
      <c r="H116" s="780"/>
      <c r="I116" s="780"/>
      <c r="J116" s="780"/>
      <c r="K116" s="780"/>
      <c r="L116" s="760"/>
      <c r="M116" s="761"/>
      <c r="N116" s="761"/>
      <c r="O116" s="761"/>
      <c r="P116" s="762"/>
      <c r="Q116" s="752"/>
      <c r="R116" s="752"/>
      <c r="S116" s="752"/>
      <c r="T116" s="752"/>
      <c r="U116" s="752"/>
      <c r="V116" s="135"/>
      <c r="W116" s="135"/>
      <c r="X116" s="798"/>
      <c r="Y116" s="799"/>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5" customHeight="1">
      <c r="A117" s="252">
        <f t="shared" si="5"/>
        <v>78</v>
      </c>
      <c r="B117" s="779"/>
      <c r="C117" s="780"/>
      <c r="D117" s="780"/>
      <c r="E117" s="780"/>
      <c r="F117" s="780"/>
      <c r="G117" s="780"/>
      <c r="H117" s="780"/>
      <c r="I117" s="780"/>
      <c r="J117" s="780"/>
      <c r="K117" s="780"/>
      <c r="L117" s="760"/>
      <c r="M117" s="761"/>
      <c r="N117" s="761"/>
      <c r="O117" s="761"/>
      <c r="P117" s="762"/>
      <c r="Q117" s="752"/>
      <c r="R117" s="752"/>
      <c r="S117" s="752"/>
      <c r="T117" s="752"/>
      <c r="U117" s="752"/>
      <c r="V117" s="135"/>
      <c r="W117" s="135"/>
      <c r="X117" s="798"/>
      <c r="Y117" s="799"/>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5" customHeight="1">
      <c r="A118" s="252">
        <f t="shared" si="5"/>
        <v>79</v>
      </c>
      <c r="B118" s="779"/>
      <c r="C118" s="780"/>
      <c r="D118" s="780"/>
      <c r="E118" s="780"/>
      <c r="F118" s="780"/>
      <c r="G118" s="780"/>
      <c r="H118" s="780"/>
      <c r="I118" s="780"/>
      <c r="J118" s="780"/>
      <c r="K118" s="780"/>
      <c r="L118" s="760"/>
      <c r="M118" s="761"/>
      <c r="N118" s="761"/>
      <c r="O118" s="761"/>
      <c r="P118" s="762"/>
      <c r="Q118" s="752"/>
      <c r="R118" s="752"/>
      <c r="S118" s="752"/>
      <c r="T118" s="752"/>
      <c r="U118" s="752"/>
      <c r="V118" s="135"/>
      <c r="W118" s="135"/>
      <c r="X118" s="798"/>
      <c r="Y118" s="799"/>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5" customHeight="1">
      <c r="A119" s="252">
        <f t="shared" si="5"/>
        <v>80</v>
      </c>
      <c r="B119" s="779"/>
      <c r="C119" s="780"/>
      <c r="D119" s="780"/>
      <c r="E119" s="780"/>
      <c r="F119" s="780"/>
      <c r="G119" s="780"/>
      <c r="H119" s="780"/>
      <c r="I119" s="780"/>
      <c r="J119" s="780"/>
      <c r="K119" s="780"/>
      <c r="L119" s="760"/>
      <c r="M119" s="761"/>
      <c r="N119" s="761"/>
      <c r="O119" s="761"/>
      <c r="P119" s="762"/>
      <c r="Q119" s="752"/>
      <c r="R119" s="752"/>
      <c r="S119" s="752"/>
      <c r="T119" s="752"/>
      <c r="U119" s="752"/>
      <c r="V119" s="135"/>
      <c r="W119" s="135"/>
      <c r="X119" s="798"/>
      <c r="Y119" s="799"/>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5" customHeight="1">
      <c r="A120" s="252">
        <f t="shared" si="5"/>
        <v>81</v>
      </c>
      <c r="B120" s="779"/>
      <c r="C120" s="780"/>
      <c r="D120" s="780"/>
      <c r="E120" s="780"/>
      <c r="F120" s="780"/>
      <c r="G120" s="780"/>
      <c r="H120" s="780"/>
      <c r="I120" s="780"/>
      <c r="J120" s="780"/>
      <c r="K120" s="780"/>
      <c r="L120" s="760"/>
      <c r="M120" s="761"/>
      <c r="N120" s="761"/>
      <c r="O120" s="761"/>
      <c r="P120" s="762"/>
      <c r="Q120" s="752"/>
      <c r="R120" s="752"/>
      <c r="S120" s="752"/>
      <c r="T120" s="752"/>
      <c r="U120" s="752"/>
      <c r="V120" s="135"/>
      <c r="W120" s="135"/>
      <c r="X120" s="798"/>
      <c r="Y120" s="799"/>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5" customHeight="1">
      <c r="A121" s="252">
        <f t="shared" si="5"/>
        <v>82</v>
      </c>
      <c r="B121" s="779"/>
      <c r="C121" s="780"/>
      <c r="D121" s="780"/>
      <c r="E121" s="780"/>
      <c r="F121" s="780"/>
      <c r="G121" s="780"/>
      <c r="H121" s="780"/>
      <c r="I121" s="780"/>
      <c r="J121" s="780"/>
      <c r="K121" s="780"/>
      <c r="L121" s="760"/>
      <c r="M121" s="761"/>
      <c r="N121" s="761"/>
      <c r="O121" s="761"/>
      <c r="P121" s="762"/>
      <c r="Q121" s="752"/>
      <c r="R121" s="752"/>
      <c r="S121" s="752"/>
      <c r="T121" s="752"/>
      <c r="U121" s="752"/>
      <c r="V121" s="135"/>
      <c r="W121" s="135"/>
      <c r="X121" s="798"/>
      <c r="Y121" s="799"/>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5" customHeight="1">
      <c r="A122" s="252">
        <f t="shared" si="5"/>
        <v>83</v>
      </c>
      <c r="B122" s="779"/>
      <c r="C122" s="780"/>
      <c r="D122" s="780"/>
      <c r="E122" s="780"/>
      <c r="F122" s="780"/>
      <c r="G122" s="780"/>
      <c r="H122" s="780"/>
      <c r="I122" s="780"/>
      <c r="J122" s="780"/>
      <c r="K122" s="780"/>
      <c r="L122" s="760"/>
      <c r="M122" s="761"/>
      <c r="N122" s="761"/>
      <c r="O122" s="761"/>
      <c r="P122" s="762"/>
      <c r="Q122" s="752"/>
      <c r="R122" s="752"/>
      <c r="S122" s="752"/>
      <c r="T122" s="752"/>
      <c r="U122" s="752"/>
      <c r="V122" s="135"/>
      <c r="W122" s="135"/>
      <c r="X122" s="798"/>
      <c r="Y122" s="799"/>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5" customHeight="1">
      <c r="A123" s="252">
        <f t="shared" si="5"/>
        <v>84</v>
      </c>
      <c r="B123" s="779"/>
      <c r="C123" s="780"/>
      <c r="D123" s="780"/>
      <c r="E123" s="780"/>
      <c r="F123" s="780"/>
      <c r="G123" s="780"/>
      <c r="H123" s="780"/>
      <c r="I123" s="780"/>
      <c r="J123" s="780"/>
      <c r="K123" s="780"/>
      <c r="L123" s="760"/>
      <c r="M123" s="761"/>
      <c r="N123" s="761"/>
      <c r="O123" s="761"/>
      <c r="P123" s="762"/>
      <c r="Q123" s="752"/>
      <c r="R123" s="752"/>
      <c r="S123" s="752"/>
      <c r="T123" s="752"/>
      <c r="U123" s="752"/>
      <c r="V123" s="135"/>
      <c r="W123" s="135"/>
      <c r="X123" s="798"/>
      <c r="Y123" s="799"/>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5" customHeight="1">
      <c r="A124" s="252">
        <f t="shared" si="5"/>
        <v>85</v>
      </c>
      <c r="B124" s="779"/>
      <c r="C124" s="780"/>
      <c r="D124" s="780"/>
      <c r="E124" s="780"/>
      <c r="F124" s="780"/>
      <c r="G124" s="780"/>
      <c r="H124" s="780"/>
      <c r="I124" s="780"/>
      <c r="J124" s="780"/>
      <c r="K124" s="780"/>
      <c r="L124" s="760"/>
      <c r="M124" s="761"/>
      <c r="N124" s="761"/>
      <c r="O124" s="761"/>
      <c r="P124" s="762"/>
      <c r="Q124" s="752"/>
      <c r="R124" s="752"/>
      <c r="S124" s="752"/>
      <c r="T124" s="752"/>
      <c r="U124" s="752"/>
      <c r="V124" s="135"/>
      <c r="W124" s="135"/>
      <c r="X124" s="798"/>
      <c r="Y124" s="799"/>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5" customHeight="1">
      <c r="A125" s="252">
        <f t="shared" si="5"/>
        <v>86</v>
      </c>
      <c r="B125" s="779"/>
      <c r="C125" s="780"/>
      <c r="D125" s="780"/>
      <c r="E125" s="780"/>
      <c r="F125" s="780"/>
      <c r="G125" s="780"/>
      <c r="H125" s="780"/>
      <c r="I125" s="780"/>
      <c r="J125" s="780"/>
      <c r="K125" s="780"/>
      <c r="L125" s="760"/>
      <c r="M125" s="761"/>
      <c r="N125" s="761"/>
      <c r="O125" s="761"/>
      <c r="P125" s="762"/>
      <c r="Q125" s="752"/>
      <c r="R125" s="752"/>
      <c r="S125" s="752"/>
      <c r="T125" s="752"/>
      <c r="U125" s="752"/>
      <c r="V125" s="135"/>
      <c r="W125" s="135"/>
      <c r="X125" s="798"/>
      <c r="Y125" s="799"/>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5" customHeight="1">
      <c r="A126" s="252">
        <f t="shared" si="5"/>
        <v>87</v>
      </c>
      <c r="B126" s="779"/>
      <c r="C126" s="780"/>
      <c r="D126" s="780"/>
      <c r="E126" s="780"/>
      <c r="F126" s="780"/>
      <c r="G126" s="780"/>
      <c r="H126" s="780"/>
      <c r="I126" s="780"/>
      <c r="J126" s="780"/>
      <c r="K126" s="780"/>
      <c r="L126" s="760"/>
      <c r="M126" s="761"/>
      <c r="N126" s="761"/>
      <c r="O126" s="761"/>
      <c r="P126" s="762"/>
      <c r="Q126" s="752"/>
      <c r="R126" s="752"/>
      <c r="S126" s="752"/>
      <c r="T126" s="752"/>
      <c r="U126" s="752"/>
      <c r="V126" s="135"/>
      <c r="W126" s="135"/>
      <c r="X126" s="798"/>
      <c r="Y126" s="799"/>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5" customHeight="1">
      <c r="A127" s="252">
        <f t="shared" si="5"/>
        <v>88</v>
      </c>
      <c r="B127" s="779"/>
      <c r="C127" s="780"/>
      <c r="D127" s="780"/>
      <c r="E127" s="780"/>
      <c r="F127" s="780"/>
      <c r="G127" s="780"/>
      <c r="H127" s="780"/>
      <c r="I127" s="780"/>
      <c r="J127" s="780"/>
      <c r="K127" s="780"/>
      <c r="L127" s="760"/>
      <c r="M127" s="761"/>
      <c r="N127" s="761"/>
      <c r="O127" s="761"/>
      <c r="P127" s="762"/>
      <c r="Q127" s="752"/>
      <c r="R127" s="752"/>
      <c r="S127" s="752"/>
      <c r="T127" s="752"/>
      <c r="U127" s="752"/>
      <c r="V127" s="135"/>
      <c r="W127" s="135"/>
      <c r="X127" s="798"/>
      <c r="Y127" s="799"/>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5" customHeight="1">
      <c r="A128" s="252">
        <f t="shared" si="5"/>
        <v>89</v>
      </c>
      <c r="B128" s="779"/>
      <c r="C128" s="780"/>
      <c r="D128" s="780"/>
      <c r="E128" s="780"/>
      <c r="F128" s="780"/>
      <c r="G128" s="780"/>
      <c r="H128" s="780"/>
      <c r="I128" s="780"/>
      <c r="J128" s="780"/>
      <c r="K128" s="780"/>
      <c r="L128" s="760"/>
      <c r="M128" s="761"/>
      <c r="N128" s="761"/>
      <c r="O128" s="761"/>
      <c r="P128" s="762"/>
      <c r="Q128" s="752"/>
      <c r="R128" s="752"/>
      <c r="S128" s="752"/>
      <c r="T128" s="752"/>
      <c r="U128" s="752"/>
      <c r="V128" s="135"/>
      <c r="W128" s="135"/>
      <c r="X128" s="798"/>
      <c r="Y128" s="799"/>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5" customHeight="1">
      <c r="A129" s="252">
        <f t="shared" si="5"/>
        <v>90</v>
      </c>
      <c r="B129" s="779"/>
      <c r="C129" s="780"/>
      <c r="D129" s="780"/>
      <c r="E129" s="780"/>
      <c r="F129" s="780"/>
      <c r="G129" s="780"/>
      <c r="H129" s="780"/>
      <c r="I129" s="780"/>
      <c r="J129" s="780"/>
      <c r="K129" s="780"/>
      <c r="L129" s="760"/>
      <c r="M129" s="761"/>
      <c r="N129" s="761"/>
      <c r="O129" s="761"/>
      <c r="P129" s="762"/>
      <c r="Q129" s="752"/>
      <c r="R129" s="752"/>
      <c r="S129" s="752"/>
      <c r="T129" s="752"/>
      <c r="U129" s="752"/>
      <c r="V129" s="135"/>
      <c r="W129" s="135"/>
      <c r="X129" s="798"/>
      <c r="Y129" s="799"/>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5" customHeight="1">
      <c r="A130" s="252">
        <f t="shared" si="5"/>
        <v>91</v>
      </c>
      <c r="B130" s="779"/>
      <c r="C130" s="780"/>
      <c r="D130" s="780"/>
      <c r="E130" s="780"/>
      <c r="F130" s="780"/>
      <c r="G130" s="780"/>
      <c r="H130" s="780"/>
      <c r="I130" s="780"/>
      <c r="J130" s="780"/>
      <c r="K130" s="780"/>
      <c r="L130" s="760"/>
      <c r="M130" s="761"/>
      <c r="N130" s="761"/>
      <c r="O130" s="761"/>
      <c r="P130" s="762"/>
      <c r="Q130" s="752"/>
      <c r="R130" s="752"/>
      <c r="S130" s="752"/>
      <c r="T130" s="752"/>
      <c r="U130" s="752"/>
      <c r="V130" s="135"/>
      <c r="W130" s="135"/>
      <c r="X130" s="798"/>
      <c r="Y130" s="799"/>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5" customHeight="1">
      <c r="A131" s="252">
        <f t="shared" si="5"/>
        <v>92</v>
      </c>
      <c r="B131" s="779"/>
      <c r="C131" s="780"/>
      <c r="D131" s="780"/>
      <c r="E131" s="780"/>
      <c r="F131" s="780"/>
      <c r="G131" s="780"/>
      <c r="H131" s="780"/>
      <c r="I131" s="780"/>
      <c r="J131" s="780"/>
      <c r="K131" s="780"/>
      <c r="L131" s="760"/>
      <c r="M131" s="761"/>
      <c r="N131" s="761"/>
      <c r="O131" s="761"/>
      <c r="P131" s="762"/>
      <c r="Q131" s="752"/>
      <c r="R131" s="752"/>
      <c r="S131" s="752"/>
      <c r="T131" s="752"/>
      <c r="U131" s="752"/>
      <c r="V131" s="135"/>
      <c r="W131" s="135"/>
      <c r="X131" s="798"/>
      <c r="Y131" s="799"/>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5" customHeight="1">
      <c r="A132" s="252">
        <f t="shared" ref="A132:A137" si="6">A131+1</f>
        <v>93</v>
      </c>
      <c r="B132" s="779"/>
      <c r="C132" s="780"/>
      <c r="D132" s="780"/>
      <c r="E132" s="780"/>
      <c r="F132" s="780"/>
      <c r="G132" s="780"/>
      <c r="H132" s="780"/>
      <c r="I132" s="780"/>
      <c r="J132" s="780"/>
      <c r="K132" s="780"/>
      <c r="L132" s="760"/>
      <c r="M132" s="761"/>
      <c r="N132" s="761"/>
      <c r="O132" s="761"/>
      <c r="P132" s="762"/>
      <c r="Q132" s="752"/>
      <c r="R132" s="752"/>
      <c r="S132" s="752"/>
      <c r="T132" s="752"/>
      <c r="U132" s="752"/>
      <c r="V132" s="135"/>
      <c r="W132" s="135"/>
      <c r="X132" s="798"/>
      <c r="Y132" s="799"/>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5" customHeight="1">
      <c r="A133" s="252">
        <f t="shared" si="6"/>
        <v>94</v>
      </c>
      <c r="B133" s="779"/>
      <c r="C133" s="780"/>
      <c r="D133" s="780"/>
      <c r="E133" s="780"/>
      <c r="F133" s="780"/>
      <c r="G133" s="780"/>
      <c r="H133" s="780"/>
      <c r="I133" s="780"/>
      <c r="J133" s="780"/>
      <c r="K133" s="780"/>
      <c r="L133" s="760"/>
      <c r="M133" s="761"/>
      <c r="N133" s="761"/>
      <c r="O133" s="761"/>
      <c r="P133" s="762"/>
      <c r="Q133" s="752"/>
      <c r="R133" s="752"/>
      <c r="S133" s="752"/>
      <c r="T133" s="752"/>
      <c r="U133" s="752"/>
      <c r="V133" s="135"/>
      <c r="W133" s="135"/>
      <c r="X133" s="798"/>
      <c r="Y133" s="799"/>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5" customHeight="1">
      <c r="A134" s="252">
        <f t="shared" si="6"/>
        <v>95</v>
      </c>
      <c r="B134" s="779"/>
      <c r="C134" s="780"/>
      <c r="D134" s="780"/>
      <c r="E134" s="780"/>
      <c r="F134" s="780"/>
      <c r="G134" s="780"/>
      <c r="H134" s="780"/>
      <c r="I134" s="780"/>
      <c r="J134" s="780"/>
      <c r="K134" s="780"/>
      <c r="L134" s="760"/>
      <c r="M134" s="761"/>
      <c r="N134" s="761"/>
      <c r="O134" s="761"/>
      <c r="P134" s="762"/>
      <c r="Q134" s="752"/>
      <c r="R134" s="752"/>
      <c r="S134" s="752"/>
      <c r="T134" s="752"/>
      <c r="U134" s="752"/>
      <c r="V134" s="135"/>
      <c r="W134" s="135"/>
      <c r="X134" s="798"/>
      <c r="Y134" s="799"/>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5" customHeight="1">
      <c r="A135" s="252">
        <f t="shared" si="6"/>
        <v>96</v>
      </c>
      <c r="B135" s="779"/>
      <c r="C135" s="780"/>
      <c r="D135" s="780"/>
      <c r="E135" s="780"/>
      <c r="F135" s="780"/>
      <c r="G135" s="780"/>
      <c r="H135" s="780"/>
      <c r="I135" s="780"/>
      <c r="J135" s="780"/>
      <c r="K135" s="780"/>
      <c r="L135" s="760"/>
      <c r="M135" s="761"/>
      <c r="N135" s="761"/>
      <c r="O135" s="761"/>
      <c r="P135" s="762"/>
      <c r="Q135" s="752"/>
      <c r="R135" s="752"/>
      <c r="S135" s="752"/>
      <c r="T135" s="752"/>
      <c r="U135" s="752"/>
      <c r="V135" s="135"/>
      <c r="W135" s="135"/>
      <c r="X135" s="798"/>
      <c r="Y135" s="799"/>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5" customHeight="1">
      <c r="A136" s="252">
        <f t="shared" si="6"/>
        <v>97</v>
      </c>
      <c r="B136" s="779"/>
      <c r="C136" s="780"/>
      <c r="D136" s="780"/>
      <c r="E136" s="780"/>
      <c r="F136" s="780"/>
      <c r="G136" s="780"/>
      <c r="H136" s="780"/>
      <c r="I136" s="780"/>
      <c r="J136" s="780"/>
      <c r="K136" s="780"/>
      <c r="L136" s="760"/>
      <c r="M136" s="761"/>
      <c r="N136" s="761"/>
      <c r="O136" s="761"/>
      <c r="P136" s="762"/>
      <c r="Q136" s="752"/>
      <c r="R136" s="752"/>
      <c r="S136" s="752"/>
      <c r="T136" s="752"/>
      <c r="U136" s="752"/>
      <c r="V136" s="135"/>
      <c r="W136" s="135"/>
      <c r="X136" s="798"/>
      <c r="Y136" s="799"/>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5" customHeight="1">
      <c r="A137" s="252">
        <f t="shared" si="6"/>
        <v>98</v>
      </c>
      <c r="B137" s="779"/>
      <c r="C137" s="780"/>
      <c r="D137" s="780"/>
      <c r="E137" s="780"/>
      <c r="F137" s="780"/>
      <c r="G137" s="780"/>
      <c r="H137" s="780"/>
      <c r="I137" s="780"/>
      <c r="J137" s="780"/>
      <c r="K137" s="780"/>
      <c r="L137" s="760"/>
      <c r="M137" s="761"/>
      <c r="N137" s="761"/>
      <c r="O137" s="761"/>
      <c r="P137" s="762"/>
      <c r="Q137" s="752"/>
      <c r="R137" s="752"/>
      <c r="S137" s="752"/>
      <c r="T137" s="752"/>
      <c r="U137" s="752"/>
      <c r="V137" s="135"/>
      <c r="W137" s="135"/>
      <c r="X137" s="798"/>
      <c r="Y137" s="799"/>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5" customHeight="1">
      <c r="A138" s="252">
        <f>A137+1</f>
        <v>99</v>
      </c>
      <c r="B138" s="779"/>
      <c r="C138" s="780"/>
      <c r="D138" s="780"/>
      <c r="E138" s="780"/>
      <c r="F138" s="780"/>
      <c r="G138" s="780"/>
      <c r="H138" s="780"/>
      <c r="I138" s="780"/>
      <c r="J138" s="780"/>
      <c r="K138" s="780"/>
      <c r="L138" s="760"/>
      <c r="M138" s="761"/>
      <c r="N138" s="761"/>
      <c r="O138" s="761"/>
      <c r="P138" s="762"/>
      <c r="Q138" s="752"/>
      <c r="R138" s="752"/>
      <c r="S138" s="752"/>
      <c r="T138" s="752"/>
      <c r="U138" s="752"/>
      <c r="V138" s="135"/>
      <c r="W138" s="135"/>
      <c r="X138" s="798"/>
      <c r="Y138" s="799"/>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5" customHeight="1" thickBot="1">
      <c r="A139" s="687">
        <f>A138+1</f>
        <v>100</v>
      </c>
      <c r="B139" s="781"/>
      <c r="C139" s="782"/>
      <c r="D139" s="782"/>
      <c r="E139" s="782"/>
      <c r="F139" s="782"/>
      <c r="G139" s="782"/>
      <c r="H139" s="782"/>
      <c r="I139" s="782"/>
      <c r="J139" s="782"/>
      <c r="K139" s="782"/>
      <c r="L139" s="776"/>
      <c r="M139" s="777"/>
      <c r="N139" s="777"/>
      <c r="O139" s="777"/>
      <c r="P139" s="778"/>
      <c r="Q139" s="751"/>
      <c r="R139" s="751"/>
      <c r="S139" s="751"/>
      <c r="T139" s="751"/>
      <c r="U139" s="751"/>
      <c r="V139" s="136"/>
      <c r="W139" s="136"/>
      <c r="X139" s="803"/>
      <c r="Y139" s="804"/>
      <c r="Z139" s="577" t="str">
        <f>IFERROR(VLOOKUP(X139, 【参考】数式用!$A$2:$B$46, 2, FALSE), "")</f>
        <v/>
      </c>
      <c r="AA139" s="607"/>
      <c r="AB139" s="608"/>
      <c r="AC139" s="609">
        <f>AA139-AB139</f>
        <v>0</v>
      </c>
      <c r="AD139" s="688"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75"/>
      <c r="C141" s="775"/>
      <c r="D141" s="775"/>
      <c r="E141" s="775"/>
      <c r="F141" s="775"/>
      <c r="G141" s="775"/>
      <c r="H141" s="775"/>
      <c r="I141" s="775"/>
      <c r="J141" s="775"/>
      <c r="K141" s="775"/>
      <c r="L141" s="775"/>
      <c r="M141" s="775"/>
      <c r="N141" s="775"/>
      <c r="O141" s="775"/>
      <c r="P141" s="775"/>
      <c r="Q141" s="775"/>
      <c r="R141" s="775"/>
      <c r="S141" s="775"/>
      <c r="T141" s="775"/>
      <c r="U141" s="775"/>
      <c r="V141" s="775"/>
      <c r="W141" s="775"/>
      <c r="X141" s="775"/>
      <c r="Y141" s="775"/>
      <c r="Z141" s="775"/>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sCmvQlZ1CwPQT7Yz2opL2SDBhgEs1+RhytbQ8TZQQrVZYsAO1o28bAqR3hG/DLgM+aCitkGPnApyPZHqrFV0Zw==" saltValue="/mobihYAL22Ad+cpXrEt7A==" spinCount="100000" sheet="1" sort="0" autoFilter="0"/>
  <dataConsolidate/>
  <mergeCells count="489">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95:Y95"/>
    <mergeCell ref="X96:Y96"/>
    <mergeCell ref="X97:Y97"/>
    <mergeCell ref="X98:Y98"/>
    <mergeCell ref="X81:Y81"/>
    <mergeCell ref="X82:Y82"/>
    <mergeCell ref="X83:Y83"/>
    <mergeCell ref="X84:Y84"/>
    <mergeCell ref="X85:Y85"/>
    <mergeCell ref="X86:Y86"/>
    <mergeCell ref="X87:Y87"/>
    <mergeCell ref="X88:Y88"/>
    <mergeCell ref="X89:Y89"/>
    <mergeCell ref="X72:Y72"/>
    <mergeCell ref="X73:Y73"/>
    <mergeCell ref="X74:Y74"/>
    <mergeCell ref="X75:Y75"/>
    <mergeCell ref="X76:Y76"/>
    <mergeCell ref="X77:Y77"/>
    <mergeCell ref="X78:Y78"/>
    <mergeCell ref="X79:Y79"/>
    <mergeCell ref="X80:Y80"/>
    <mergeCell ref="X63:Y63"/>
    <mergeCell ref="X64:Y64"/>
    <mergeCell ref="X65:Y65"/>
    <mergeCell ref="X66:Y66"/>
    <mergeCell ref="X67:Y67"/>
    <mergeCell ref="X68:Y68"/>
    <mergeCell ref="X69:Y69"/>
    <mergeCell ref="X70:Y70"/>
    <mergeCell ref="X71:Y71"/>
    <mergeCell ref="X54:Y54"/>
    <mergeCell ref="X55:Y55"/>
    <mergeCell ref="X56:Y56"/>
    <mergeCell ref="X57:Y57"/>
    <mergeCell ref="X58:Y58"/>
    <mergeCell ref="X59:Y59"/>
    <mergeCell ref="X60:Y60"/>
    <mergeCell ref="X61:Y61"/>
    <mergeCell ref="X62:Y62"/>
    <mergeCell ref="X45:Y45"/>
    <mergeCell ref="X46:Y46"/>
    <mergeCell ref="X47:Y47"/>
    <mergeCell ref="X48:Y48"/>
    <mergeCell ref="X49:Y49"/>
    <mergeCell ref="X50:Y50"/>
    <mergeCell ref="X51:Y51"/>
    <mergeCell ref="X52:Y52"/>
    <mergeCell ref="X53:Y53"/>
    <mergeCell ref="AG64:AG65"/>
    <mergeCell ref="AK64:AK65"/>
    <mergeCell ref="AG66:AG67"/>
    <mergeCell ref="AK66:AK67"/>
    <mergeCell ref="AG68:AG69"/>
    <mergeCell ref="AK68:AK69"/>
    <mergeCell ref="AG70:AG71"/>
    <mergeCell ref="AK70:AK71"/>
    <mergeCell ref="AG72:AG73"/>
    <mergeCell ref="AK72:AK73"/>
    <mergeCell ref="AG50:AG51"/>
    <mergeCell ref="AK50:AK51"/>
    <mergeCell ref="AG52:AG55"/>
    <mergeCell ref="AK52:AK55"/>
    <mergeCell ref="AG56:AG57"/>
    <mergeCell ref="AK56:AK57"/>
    <mergeCell ref="AG58:AG61"/>
    <mergeCell ref="AK58:AK61"/>
    <mergeCell ref="AG62:AG63"/>
    <mergeCell ref="AK62:AK63"/>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B41:K41"/>
    <mergeCell ref="B42:K42"/>
    <mergeCell ref="Q45:U45"/>
    <mergeCell ref="Q46:U46"/>
    <mergeCell ref="L45:P45"/>
    <mergeCell ref="L44:P44"/>
    <mergeCell ref="L43:P43"/>
    <mergeCell ref="L46:P46"/>
    <mergeCell ref="Q40:U40"/>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139"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30" zoomScaleNormal="120" zoomScaleSheetLayoutView="130" zoomScalePageLayoutView="64" workbookViewId="0">
      <selection activeCell="AK108" sqref="AK108"/>
    </sheetView>
  </sheetViews>
  <sheetFormatPr defaultColWidth="2.6640625" defaultRowHeight="13.2"/>
  <cols>
    <col min="1" max="1" width="2.109375" customWidth="1"/>
    <col min="2" max="2" width="3.109375" customWidth="1"/>
    <col min="3" max="4" width="2.44140625" customWidth="1"/>
    <col min="5" max="5" width="3" customWidth="1"/>
    <col min="6" max="14" width="2.44140625" customWidth="1"/>
    <col min="15" max="15" width="1.5546875" customWidth="1"/>
    <col min="16" max="16" width="3.44140625" customWidth="1"/>
    <col min="17" max="18" width="2.44140625" customWidth="1"/>
    <col min="19" max="19" width="3.5546875" customWidth="1"/>
    <col min="20" max="28" width="2.44140625" customWidth="1"/>
    <col min="29" max="29" width="3.33203125" customWidth="1"/>
    <col min="30" max="30" width="4.6640625" customWidth="1"/>
    <col min="31" max="35" width="2.44140625" customWidth="1"/>
    <col min="36" max="36" width="4.33203125" customWidth="1"/>
    <col min="37" max="37" width="6.33203125" customWidth="1"/>
    <col min="38" max="38" width="2.44140625" customWidth="1"/>
    <col min="39" max="39" width="7.44140625" customWidth="1"/>
    <col min="40" max="40" width="8.109375" customWidth="1"/>
    <col min="41" max="41" width="5.44140625" customWidth="1"/>
    <col min="42" max="42" width="6" customWidth="1"/>
    <col min="43" max="43" width="7.5546875" customWidth="1"/>
    <col min="44" max="44" width="9.33203125" customWidth="1"/>
    <col min="45" max="45" width="5.6640625" customWidth="1"/>
    <col min="46" max="46" width="8.44140625" customWidth="1"/>
    <col min="47" max="47" width="8" customWidth="1"/>
    <col min="48" max="48" width="6" customWidth="1"/>
    <col min="49" max="49" width="7.5546875" customWidth="1"/>
    <col min="50" max="50" width="4.88671875" customWidth="1"/>
    <col min="51" max="51" width="6.6640625" customWidth="1"/>
    <col min="52" max="52" width="6.5546875" customWidth="1"/>
    <col min="53" max="53" width="9.44140625" hidden="1" customWidth="1"/>
    <col min="54" max="54" width="9.33203125" hidden="1" customWidth="1"/>
    <col min="55" max="57" width="4.109375" hidden="1" customWidth="1"/>
    <col min="58" max="58" width="4.109375" customWidth="1"/>
    <col min="59" max="59" width="9.88671875" customWidth="1"/>
    <col min="60" max="60" width="9.44140625" customWidth="1"/>
    <col min="61" max="63" width="4.109375" customWidth="1"/>
    <col min="66" max="66" width="9" customWidth="1"/>
  </cols>
  <sheetData>
    <row r="1" spans="1:57" ht="18.75" customHeight="1" thickBot="1">
      <c r="A1" s="61"/>
      <c r="B1" s="242" t="s">
        <v>134</v>
      </c>
      <c r="C1" s="66"/>
      <c r="D1" s="66"/>
      <c r="E1" s="66"/>
      <c r="F1" s="66"/>
      <c r="G1" s="66"/>
      <c r="H1" s="66"/>
      <c r="I1" s="66"/>
      <c r="J1" s="66"/>
      <c r="K1" s="66"/>
      <c r="L1" s="66"/>
      <c r="M1" s="66"/>
      <c r="N1" s="66"/>
      <c r="O1" s="66"/>
      <c r="P1" s="66"/>
      <c r="Q1" s="66"/>
      <c r="R1" s="66"/>
      <c r="S1" s="66"/>
      <c r="T1" s="66"/>
      <c r="U1" s="66"/>
      <c r="V1" s="66"/>
      <c r="W1" s="66"/>
      <c r="X1" s="66"/>
      <c r="Y1" s="66"/>
      <c r="Z1" s="241"/>
      <c r="AA1" s="241"/>
      <c r="AB1" s="241"/>
      <c r="AC1" s="936" t="s">
        <v>135</v>
      </c>
      <c r="AD1" s="937"/>
      <c r="AE1" s="937"/>
      <c r="AF1" s="936" t="str">
        <f>IF(基本情報入力シート!V16="", "", 基本情報入力シート!V16)</f>
        <v/>
      </c>
      <c r="AG1" s="937"/>
      <c r="AH1" s="937"/>
      <c r="AI1" s="937"/>
      <c r="AJ1" s="937"/>
      <c r="AK1" s="962"/>
      <c r="AL1" s="61"/>
      <c r="AM1" s="61"/>
      <c r="AN1" s="61"/>
      <c r="AO1" s="61"/>
      <c r="AP1" s="61"/>
      <c r="AQ1" s="61"/>
      <c r="AR1" s="61"/>
      <c r="AS1" s="61"/>
      <c r="AT1" s="61"/>
      <c r="AU1" s="61"/>
      <c r="AV1" s="61"/>
      <c r="AW1" s="61"/>
      <c r="AX1" s="61"/>
      <c r="AY1" s="61"/>
      <c r="BA1" s="836" t="s">
        <v>136</v>
      </c>
      <c r="BB1" s="836"/>
      <c r="BC1" s="836"/>
      <c r="BD1" s="836"/>
      <c r="BE1" s="836"/>
    </row>
    <row r="2" spans="1:57" ht="4.2"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6" t="str">
        <f>IF(基本情報入力シート!V14="", "",基本情報入力シート!V14)</f>
        <v/>
      </c>
      <c r="BB2" s="836"/>
      <c r="BC2" s="836"/>
      <c r="BD2" s="836"/>
      <c r="BE2" s="836"/>
    </row>
    <row r="3" spans="1:57" ht="18.600000000000001" customHeight="1">
      <c r="A3" s="61"/>
      <c r="B3" s="963" t="s">
        <v>137</v>
      </c>
      <c r="C3" s="963"/>
      <c r="D3" s="963"/>
      <c r="E3" s="963"/>
      <c r="F3" s="963"/>
      <c r="G3" s="963"/>
      <c r="H3" s="963"/>
      <c r="I3" s="963"/>
      <c r="J3" s="963"/>
      <c r="K3" s="963"/>
      <c r="L3" s="963"/>
      <c r="M3" s="963"/>
      <c r="N3" s="963"/>
      <c r="O3" s="963"/>
      <c r="P3" s="963"/>
      <c r="Q3" s="963"/>
      <c r="R3" s="963"/>
      <c r="S3" s="963"/>
      <c r="T3" s="963"/>
      <c r="U3" s="963"/>
      <c r="V3" s="963"/>
      <c r="W3" s="963"/>
      <c r="X3" s="963"/>
      <c r="Y3" s="963"/>
      <c r="Z3" s="963"/>
      <c r="AA3" s="963"/>
      <c r="AB3" s="963"/>
      <c r="AC3" s="963"/>
      <c r="AD3" s="963"/>
      <c r="AE3" s="963"/>
      <c r="AF3" s="963"/>
      <c r="AG3" s="963"/>
      <c r="AH3" s="963"/>
      <c r="AI3" s="963"/>
      <c r="AJ3" s="963"/>
      <c r="AK3" s="963"/>
      <c r="AL3" s="399"/>
      <c r="AM3" s="400"/>
      <c r="AN3" s="61"/>
      <c r="AO3" s="61"/>
      <c r="AP3" s="61"/>
      <c r="AQ3" s="61"/>
      <c r="AR3" s="61"/>
      <c r="AS3" s="61"/>
      <c r="AT3" s="61"/>
      <c r="AU3" s="61"/>
      <c r="AV3" s="61"/>
      <c r="AW3" s="61"/>
      <c r="AX3" s="61"/>
      <c r="AY3" s="61"/>
      <c r="BA3" s="836"/>
      <c r="BB3" s="836"/>
      <c r="BC3" s="836"/>
      <c r="BD3" s="836"/>
      <c r="BE3" s="836"/>
    </row>
    <row r="4" spans="1:57" ht="30.6" customHeight="1">
      <c r="A4" s="976" t="str">
        <f>IF(BA2="補助金様式を都道府県に提出", "！基本情報入力シート「１　提出の目的と提出先の自治体名」にて「補助金様式を都道府県に提出」が選択されているため、この様式はグレーアウトされています。", "")</f>
        <v/>
      </c>
      <c r="B4" s="976"/>
      <c r="C4" s="976"/>
      <c r="D4" s="976"/>
      <c r="E4" s="976"/>
      <c r="F4" s="976"/>
      <c r="G4" s="976"/>
      <c r="H4" s="976"/>
      <c r="I4" s="976"/>
      <c r="J4" s="976"/>
      <c r="K4" s="976"/>
      <c r="L4" s="976"/>
      <c r="M4" s="976"/>
      <c r="N4" s="976"/>
      <c r="O4" s="976"/>
      <c r="P4" s="976"/>
      <c r="Q4" s="976"/>
      <c r="R4" s="976"/>
      <c r="S4" s="976"/>
      <c r="T4" s="976"/>
      <c r="U4" s="976"/>
      <c r="V4" s="976"/>
      <c r="W4" s="976"/>
      <c r="X4" s="976"/>
      <c r="Y4" s="976"/>
      <c r="Z4" s="976"/>
      <c r="AA4" s="976"/>
      <c r="AB4" s="976"/>
      <c r="AC4" s="976"/>
      <c r="AD4" s="976"/>
      <c r="AE4" s="976"/>
      <c r="AF4" s="976"/>
      <c r="AG4" s="976"/>
      <c r="AH4" s="976"/>
      <c r="AI4" s="976"/>
      <c r="AJ4" s="976"/>
      <c r="AK4" s="976"/>
      <c r="AL4" s="61"/>
      <c r="AM4" s="61"/>
      <c r="AN4" s="61"/>
      <c r="AO4" s="61"/>
      <c r="AP4" s="61"/>
      <c r="AQ4" s="61"/>
      <c r="AR4" s="61"/>
      <c r="AS4" s="61"/>
      <c r="AT4" s="61"/>
      <c r="AU4" s="61"/>
      <c r="AV4" s="61"/>
      <c r="AW4" s="61"/>
      <c r="AX4" s="61"/>
      <c r="AY4" s="61"/>
    </row>
    <row r="5" spans="1:57" ht="19.5" customHeight="1">
      <c r="A5" s="61"/>
      <c r="B5" s="64" t="s">
        <v>138</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4" t="s">
        <v>14</v>
      </c>
      <c r="C6" s="965"/>
      <c r="D6" s="965"/>
      <c r="E6" s="965"/>
      <c r="F6" s="965"/>
      <c r="G6" s="966"/>
      <c r="H6" s="958" t="str">
        <f>IF(基本情報入力シート!L21="","",基本情報入力シート!L21)</f>
        <v/>
      </c>
      <c r="I6" s="959"/>
      <c r="J6" s="959"/>
      <c r="K6" s="959"/>
      <c r="L6" s="959"/>
      <c r="M6" s="959"/>
      <c r="N6" s="959"/>
      <c r="O6" s="959"/>
      <c r="P6" s="959"/>
      <c r="Q6" s="959"/>
      <c r="R6" s="959"/>
      <c r="S6" s="959"/>
      <c r="T6" s="959"/>
      <c r="U6" s="959"/>
      <c r="V6" s="959"/>
      <c r="W6" s="959"/>
      <c r="X6" s="959"/>
      <c r="Y6" s="959"/>
      <c r="Z6" s="959"/>
      <c r="AA6" s="959"/>
      <c r="AB6" s="959"/>
      <c r="AC6" s="959"/>
      <c r="AD6" s="959"/>
      <c r="AE6" s="959"/>
      <c r="AF6" s="959"/>
      <c r="AG6" s="959"/>
      <c r="AH6" s="959"/>
      <c r="AI6" s="959"/>
      <c r="AJ6" s="959"/>
      <c r="AK6" s="960"/>
      <c r="AL6" s="62"/>
      <c r="AM6" s="62"/>
      <c r="AN6" s="62"/>
      <c r="AO6" s="62"/>
      <c r="AP6" s="62"/>
      <c r="AQ6" s="62"/>
      <c r="AR6" s="62"/>
      <c r="AS6" s="62"/>
      <c r="AT6" s="62"/>
      <c r="AU6" s="62"/>
      <c r="AV6" s="62"/>
      <c r="AW6" s="62"/>
      <c r="AX6" s="62"/>
      <c r="AY6" s="62"/>
    </row>
    <row r="7" spans="1:57" s="29" customFormat="1" ht="25.5" customHeight="1">
      <c r="A7" s="62"/>
      <c r="B7" s="967" t="s">
        <v>139</v>
      </c>
      <c r="C7" s="968"/>
      <c r="D7" s="968"/>
      <c r="E7" s="968"/>
      <c r="F7" s="968"/>
      <c r="G7" s="969"/>
      <c r="H7" s="970" t="str">
        <f>IF(基本情報入力シート!L22="","",基本情報入力シート!L22)</f>
        <v/>
      </c>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2"/>
      <c r="AL7" s="62"/>
      <c r="AM7" s="62"/>
      <c r="AN7" s="62"/>
      <c r="AO7" s="62"/>
      <c r="AP7" s="62"/>
      <c r="AQ7" s="62"/>
      <c r="AR7" s="62"/>
      <c r="AS7" s="62"/>
      <c r="AT7" s="62"/>
      <c r="AU7" s="62"/>
      <c r="AV7" s="62"/>
      <c r="AW7" s="62"/>
      <c r="AX7" s="62"/>
      <c r="AY7" s="62"/>
    </row>
    <row r="8" spans="1:57" s="29" customFormat="1" ht="12.75" customHeight="1">
      <c r="A8" s="62"/>
      <c r="B8" s="945" t="s">
        <v>140</v>
      </c>
      <c r="C8" s="946"/>
      <c r="D8" s="946"/>
      <c r="E8" s="946"/>
      <c r="F8" s="946"/>
      <c r="G8" s="947"/>
      <c r="H8" s="402" t="s">
        <v>17</v>
      </c>
      <c r="I8" s="961" t="str">
        <f>IF(基本情報入力シート!AM24="－","",基本情報入力シート!AM24)</f>
        <v>-</v>
      </c>
      <c r="J8" s="961"/>
      <c r="K8" s="961"/>
      <c r="L8" s="961"/>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48"/>
      <c r="C9" s="949"/>
      <c r="D9" s="949"/>
      <c r="E9" s="949"/>
      <c r="F9" s="949"/>
      <c r="G9" s="950"/>
      <c r="H9" s="951" t="str">
        <f>IF(基本情報入力シート!L24="","",基本情報入力シート!L24)</f>
        <v/>
      </c>
      <c r="I9" s="951"/>
      <c r="J9" s="951"/>
      <c r="K9" s="951"/>
      <c r="L9" s="951"/>
      <c r="M9" s="951"/>
      <c r="N9" s="951"/>
      <c r="O9" s="951"/>
      <c r="P9" s="951"/>
      <c r="Q9" s="951"/>
      <c r="R9" s="951"/>
      <c r="S9" s="951"/>
      <c r="T9" s="951"/>
      <c r="U9" s="951"/>
      <c r="V9" s="951"/>
      <c r="W9" s="951"/>
      <c r="X9" s="951"/>
      <c r="Y9" s="951"/>
      <c r="Z9" s="951"/>
      <c r="AA9" s="951"/>
      <c r="AB9" s="951"/>
      <c r="AC9" s="951"/>
      <c r="AD9" s="951"/>
      <c r="AE9" s="951"/>
      <c r="AF9" s="951"/>
      <c r="AG9" s="951"/>
      <c r="AH9" s="951"/>
      <c r="AI9" s="951"/>
      <c r="AJ9" s="951"/>
      <c r="AK9" s="951"/>
      <c r="AL9" s="62"/>
      <c r="AM9" s="62"/>
      <c r="AN9" s="62"/>
      <c r="AO9" s="62"/>
      <c r="AP9" s="62"/>
      <c r="AQ9" s="62"/>
      <c r="AR9" s="62"/>
      <c r="AS9" s="62"/>
      <c r="AT9" s="62"/>
      <c r="AU9" s="62"/>
      <c r="AV9" s="62"/>
      <c r="AW9" s="62"/>
      <c r="AX9" s="62"/>
      <c r="AY9" s="62" t="b">
        <v>1</v>
      </c>
    </row>
    <row r="10" spans="1:57" s="29" customFormat="1" ht="16.5" customHeight="1">
      <c r="A10" s="62"/>
      <c r="B10" s="948"/>
      <c r="C10" s="949"/>
      <c r="D10" s="949"/>
      <c r="E10" s="949"/>
      <c r="F10" s="949"/>
      <c r="G10" s="950"/>
      <c r="H10" s="952" t="str">
        <f>IF(基本情報入力シート!L25="","",基本情報入力シート!L25)</f>
        <v/>
      </c>
      <c r="I10" s="953"/>
      <c r="J10" s="953"/>
      <c r="K10" s="953"/>
      <c r="L10" s="953"/>
      <c r="M10" s="953"/>
      <c r="N10" s="953"/>
      <c r="O10" s="953"/>
      <c r="P10" s="953"/>
      <c r="Q10" s="953"/>
      <c r="R10" s="953"/>
      <c r="S10" s="953"/>
      <c r="T10" s="953"/>
      <c r="U10" s="953"/>
      <c r="V10" s="953"/>
      <c r="W10" s="953"/>
      <c r="X10" s="953"/>
      <c r="Y10" s="953"/>
      <c r="Z10" s="953"/>
      <c r="AA10" s="953"/>
      <c r="AB10" s="953"/>
      <c r="AC10" s="953"/>
      <c r="AD10" s="953"/>
      <c r="AE10" s="953"/>
      <c r="AF10" s="953"/>
      <c r="AG10" s="953"/>
      <c r="AH10" s="953"/>
      <c r="AI10" s="953"/>
      <c r="AJ10" s="953"/>
      <c r="AK10" s="954"/>
      <c r="AL10" s="62"/>
      <c r="AM10" s="62"/>
      <c r="AN10" s="62"/>
      <c r="AO10" s="62"/>
      <c r="AP10" s="62"/>
      <c r="AQ10" s="62"/>
      <c r="AR10" s="62"/>
      <c r="AS10" s="62"/>
      <c r="AT10" s="62"/>
      <c r="AU10" s="62"/>
      <c r="AV10" s="62"/>
      <c r="AW10" s="62"/>
      <c r="AX10" s="62"/>
      <c r="AY10" s="62"/>
    </row>
    <row r="11" spans="1:57" s="29" customFormat="1" ht="13.5" customHeight="1">
      <c r="A11" s="62"/>
      <c r="B11" s="955" t="s">
        <v>14</v>
      </c>
      <c r="C11" s="956"/>
      <c r="D11" s="956"/>
      <c r="E11" s="956"/>
      <c r="F11" s="956"/>
      <c r="G11" s="957"/>
      <c r="H11" s="958" t="str">
        <f>IF(基本情報入力シート!L29="","",基本情報入力シート!L29)</f>
        <v/>
      </c>
      <c r="I11" s="959"/>
      <c r="J11" s="959"/>
      <c r="K11" s="959"/>
      <c r="L11" s="959"/>
      <c r="M11" s="959"/>
      <c r="N11" s="959"/>
      <c r="O11" s="959"/>
      <c r="P11" s="959"/>
      <c r="Q11" s="959"/>
      <c r="R11" s="959"/>
      <c r="S11" s="959"/>
      <c r="T11" s="959"/>
      <c r="U11" s="959"/>
      <c r="V11" s="959"/>
      <c r="W11" s="959"/>
      <c r="X11" s="959"/>
      <c r="Y11" s="959"/>
      <c r="Z11" s="959"/>
      <c r="AA11" s="959"/>
      <c r="AB11" s="959"/>
      <c r="AC11" s="959"/>
      <c r="AD11" s="959"/>
      <c r="AE11" s="959"/>
      <c r="AF11" s="959"/>
      <c r="AG11" s="959"/>
      <c r="AH11" s="959"/>
      <c r="AI11" s="959"/>
      <c r="AJ11" s="959"/>
      <c r="AK11" s="960"/>
      <c r="AL11" s="62"/>
      <c r="AM11" s="62"/>
      <c r="AN11" s="62"/>
      <c r="AO11" s="62"/>
      <c r="AP11" s="62"/>
      <c r="AQ11" s="62"/>
      <c r="AR11" s="62"/>
      <c r="AS11" s="62"/>
      <c r="AT11" s="62"/>
      <c r="AU11" s="62"/>
      <c r="AV11" s="62"/>
      <c r="AW11" s="62"/>
      <c r="AX11" s="62"/>
      <c r="AY11" s="62"/>
    </row>
    <row r="12" spans="1:57" s="29" customFormat="1" ht="22.5" customHeight="1">
      <c r="A12" s="62"/>
      <c r="B12" s="948" t="s">
        <v>141</v>
      </c>
      <c r="C12" s="949"/>
      <c r="D12" s="949"/>
      <c r="E12" s="949"/>
      <c r="F12" s="949"/>
      <c r="G12" s="950"/>
      <c r="H12" s="973" t="str">
        <f>IF(基本情報入力シート!L30="","",基本情報入力シート!L30)</f>
        <v/>
      </c>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5"/>
      <c r="AL12" s="62"/>
      <c r="AM12" s="62"/>
      <c r="AN12" s="62"/>
      <c r="AO12" s="62"/>
      <c r="AP12" s="62"/>
      <c r="AQ12" s="62"/>
      <c r="AR12" s="62"/>
      <c r="AS12" s="62"/>
      <c r="AT12" s="62"/>
      <c r="AU12" s="62"/>
      <c r="AV12" s="62"/>
      <c r="AW12" s="62"/>
      <c r="AX12" s="62"/>
      <c r="AY12" s="62"/>
    </row>
    <row r="13" spans="1:57" s="29" customFormat="1" ht="18.75" customHeight="1">
      <c r="A13" s="62"/>
      <c r="B13" s="938" t="s">
        <v>142</v>
      </c>
      <c r="C13" s="938"/>
      <c r="D13" s="938"/>
      <c r="E13" s="938"/>
      <c r="F13" s="938"/>
      <c r="G13" s="938"/>
      <c r="H13" s="939" t="s">
        <v>28</v>
      </c>
      <c r="I13" s="938"/>
      <c r="J13" s="938"/>
      <c r="K13" s="938"/>
      <c r="L13" s="940" t="str">
        <f>IF(基本情報入力シート!L31="","",基本情報入力シート!L31)</f>
        <v/>
      </c>
      <c r="M13" s="941"/>
      <c r="N13" s="941"/>
      <c r="O13" s="941"/>
      <c r="P13" s="941"/>
      <c r="Q13" s="941"/>
      <c r="R13" s="941"/>
      <c r="S13" s="941"/>
      <c r="T13" s="941"/>
      <c r="U13" s="942"/>
      <c r="V13" s="943" t="s">
        <v>29</v>
      </c>
      <c r="W13" s="944"/>
      <c r="X13" s="944"/>
      <c r="Y13" s="939"/>
      <c r="Z13" s="940" t="str">
        <f>IF(基本情報入力シート!L32="","",基本情報入力シート!L32)</f>
        <v/>
      </c>
      <c r="AA13" s="941"/>
      <c r="AB13" s="941"/>
      <c r="AC13" s="941"/>
      <c r="AD13" s="941"/>
      <c r="AE13" s="941"/>
      <c r="AF13" s="941"/>
      <c r="AG13" s="941"/>
      <c r="AH13" s="941"/>
      <c r="AI13" s="941"/>
      <c r="AJ13" s="941"/>
      <c r="AK13" s="942"/>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143</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89" t="s">
        <v>144</v>
      </c>
      <c r="C16" s="990"/>
      <c r="D16" s="990"/>
      <c r="E16" s="990"/>
      <c r="F16" s="990"/>
      <c r="G16" s="990"/>
      <c r="H16" s="990"/>
      <c r="I16" s="990"/>
      <c r="J16" s="990"/>
      <c r="K16" s="990"/>
      <c r="L16" s="990"/>
      <c r="M16" s="990"/>
      <c r="N16" s="990"/>
      <c r="O16" s="990"/>
      <c r="P16" s="990"/>
      <c r="Q16" s="990"/>
      <c r="R16" s="990"/>
      <c r="S16" s="990"/>
      <c r="T16" s="990"/>
      <c r="U16" s="990"/>
      <c r="V16" s="990"/>
      <c r="W16" s="991"/>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145</v>
      </c>
      <c r="C17" s="918" t="s">
        <v>146</v>
      </c>
      <c r="D17" s="918"/>
      <c r="E17" s="918"/>
      <c r="F17" s="918"/>
      <c r="G17" s="918"/>
      <c r="H17" s="918"/>
      <c r="I17" s="918"/>
      <c r="J17" s="918"/>
      <c r="K17" s="918"/>
      <c r="L17" s="918"/>
      <c r="M17" s="918"/>
      <c r="N17" s="918"/>
      <c r="O17" s="918"/>
      <c r="P17" s="978"/>
      <c r="Q17" s="979">
        <f>'別紙様式2-2（処遇改善加算　個表）'!L5</f>
        <v>0</v>
      </c>
      <c r="R17" s="980"/>
      <c r="S17" s="980"/>
      <c r="T17" s="980"/>
      <c r="U17" s="980"/>
      <c r="V17" s="981"/>
      <c r="W17" s="407" t="s">
        <v>147</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148</v>
      </c>
      <c r="C18" s="977" t="s">
        <v>149</v>
      </c>
      <c r="D18" s="977"/>
      <c r="E18" s="977"/>
      <c r="F18" s="977"/>
      <c r="G18" s="977"/>
      <c r="H18" s="977"/>
      <c r="I18" s="977"/>
      <c r="J18" s="977"/>
      <c r="K18" s="977"/>
      <c r="L18" s="977"/>
      <c r="M18" s="977"/>
      <c r="N18" s="977"/>
      <c r="O18" s="977"/>
      <c r="P18" s="977"/>
      <c r="Q18" s="986"/>
      <c r="R18" s="987"/>
      <c r="S18" s="987"/>
      <c r="T18" s="987"/>
      <c r="U18" s="987"/>
      <c r="V18" s="988"/>
      <c r="W18" s="408" t="s">
        <v>147</v>
      </c>
      <c r="X18" s="66" t="s">
        <v>150</v>
      </c>
      <c r="Y18" s="409"/>
      <c r="Z18" s="61"/>
      <c r="AA18" s="61"/>
      <c r="AB18" s="61"/>
      <c r="AC18" s="61"/>
      <c r="AD18" s="61"/>
      <c r="AE18" s="61"/>
      <c r="AF18" s="61"/>
      <c r="AG18" s="61"/>
      <c r="AH18" s="61"/>
      <c r="AI18" s="61"/>
      <c r="AJ18" s="61"/>
      <c r="AK18" s="61"/>
      <c r="AL18" s="61"/>
    </row>
    <row r="19" spans="1:51" ht="28.5" customHeight="1" thickBot="1">
      <c r="A19" s="61"/>
      <c r="B19" s="410" t="s">
        <v>151</v>
      </c>
      <c r="C19" s="977" t="s">
        <v>152</v>
      </c>
      <c r="D19" s="918"/>
      <c r="E19" s="918"/>
      <c r="F19" s="918"/>
      <c r="G19" s="918"/>
      <c r="H19" s="918"/>
      <c r="I19" s="918"/>
      <c r="J19" s="918"/>
      <c r="K19" s="918"/>
      <c r="L19" s="918"/>
      <c r="M19" s="918"/>
      <c r="N19" s="918"/>
      <c r="O19" s="918"/>
      <c r="P19" s="978"/>
      <c r="Q19" s="979">
        <f>Q17+Q18</f>
        <v>0</v>
      </c>
      <c r="R19" s="980"/>
      <c r="S19" s="980"/>
      <c r="T19" s="980"/>
      <c r="U19" s="980"/>
      <c r="V19" s="981"/>
      <c r="W19" s="411" t="s">
        <v>147</v>
      </c>
      <c r="X19" s="66" t="s">
        <v>150</v>
      </c>
      <c r="Y19" s="922" t="str">
        <f>IF(H7="", "", IFERROR(IF(Q20&gt;=Q19,"○","×"),""))</f>
        <v/>
      </c>
      <c r="Z19" s="61"/>
      <c r="AA19" s="61"/>
      <c r="AB19" s="61"/>
      <c r="AC19" s="61"/>
      <c r="AD19" s="61"/>
      <c r="AE19" s="61"/>
      <c r="AF19" s="61"/>
      <c r="AG19" s="61"/>
      <c r="AH19" s="61"/>
      <c r="AI19" s="61"/>
      <c r="AJ19" s="61"/>
      <c r="AK19" s="61"/>
      <c r="AL19" s="61"/>
      <c r="AM19" s="982" t="s">
        <v>153</v>
      </c>
      <c r="AN19" s="983"/>
      <c r="AO19" s="983"/>
      <c r="AP19" s="983"/>
      <c r="AQ19" s="983"/>
      <c r="AR19" s="983"/>
      <c r="AS19" s="983"/>
      <c r="AT19" s="983"/>
      <c r="AU19" s="983"/>
      <c r="AV19" s="983"/>
      <c r="AW19" s="983"/>
      <c r="AX19" s="983"/>
      <c r="AY19" s="984"/>
    </row>
    <row r="20" spans="1:51" ht="38.4" customHeight="1" thickBot="1">
      <c r="A20" s="61"/>
      <c r="B20" s="412" t="s">
        <v>154</v>
      </c>
      <c r="C20" s="985" t="s">
        <v>155</v>
      </c>
      <c r="D20" s="985"/>
      <c r="E20" s="985"/>
      <c r="F20" s="985"/>
      <c r="G20" s="985"/>
      <c r="H20" s="985"/>
      <c r="I20" s="985"/>
      <c r="J20" s="985"/>
      <c r="K20" s="985"/>
      <c r="L20" s="985"/>
      <c r="M20" s="985"/>
      <c r="N20" s="985"/>
      <c r="O20" s="985"/>
      <c r="P20" s="985"/>
      <c r="Q20" s="986"/>
      <c r="R20" s="987"/>
      <c r="S20" s="987"/>
      <c r="T20" s="987"/>
      <c r="U20" s="987"/>
      <c r="V20" s="988"/>
      <c r="W20" s="413" t="s">
        <v>147</v>
      </c>
      <c r="X20" s="66" t="s">
        <v>150</v>
      </c>
      <c r="Y20" s="923"/>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156</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2" customHeight="1">
      <c r="A23" s="61"/>
      <c r="B23" s="418" t="s">
        <v>157</v>
      </c>
      <c r="C23" s="915" t="s">
        <v>158</v>
      </c>
      <c r="D23" s="915"/>
      <c r="E23" s="915"/>
      <c r="F23" s="915"/>
      <c r="G23" s="915"/>
      <c r="H23" s="915"/>
      <c r="I23" s="915"/>
      <c r="J23" s="915"/>
      <c r="K23" s="915"/>
      <c r="L23" s="915"/>
      <c r="M23" s="915"/>
      <c r="N23" s="915"/>
      <c r="O23" s="915"/>
      <c r="P23" s="915"/>
      <c r="Q23" s="915"/>
      <c r="R23" s="915"/>
      <c r="S23" s="915"/>
      <c r="T23" s="915"/>
      <c r="U23" s="915"/>
      <c r="V23" s="915"/>
      <c r="W23" s="915"/>
      <c r="X23" s="915"/>
      <c r="Y23" s="915"/>
      <c r="Z23" s="915"/>
      <c r="AA23" s="915"/>
      <c r="AB23" s="915"/>
      <c r="AC23" s="915"/>
      <c r="AD23" s="915"/>
      <c r="AE23" s="915"/>
      <c r="AF23" s="915"/>
      <c r="AG23" s="915"/>
      <c r="AH23" s="915"/>
      <c r="AI23" s="915"/>
      <c r="AJ23" s="915"/>
      <c r="AK23" s="915"/>
      <c r="AL23" s="61"/>
      <c r="AM23" s="61"/>
      <c r="AN23" s="61"/>
      <c r="AO23" s="61"/>
      <c r="AP23" s="61"/>
      <c r="AQ23" s="61"/>
      <c r="AR23" s="61"/>
      <c r="AS23" s="61"/>
      <c r="AT23" s="61"/>
      <c r="AU23" s="61"/>
      <c r="AV23" s="61"/>
      <c r="AW23" s="61"/>
      <c r="AX23" s="61"/>
      <c r="AY23" s="61"/>
    </row>
    <row r="24" spans="1:51" ht="25.2" customHeight="1">
      <c r="A24" s="61"/>
      <c r="B24" s="418" t="s">
        <v>157</v>
      </c>
      <c r="C24" s="915" t="s">
        <v>159</v>
      </c>
      <c r="D24" s="915"/>
      <c r="E24" s="915"/>
      <c r="F24" s="915"/>
      <c r="G24" s="915"/>
      <c r="H24" s="915"/>
      <c r="I24" s="915"/>
      <c r="J24" s="915"/>
      <c r="K24" s="915"/>
      <c r="L24" s="915"/>
      <c r="M24" s="915"/>
      <c r="N24" s="915"/>
      <c r="O24" s="915"/>
      <c r="P24" s="915"/>
      <c r="Q24" s="915"/>
      <c r="R24" s="915"/>
      <c r="S24" s="915"/>
      <c r="T24" s="915"/>
      <c r="U24" s="915"/>
      <c r="V24" s="915"/>
      <c r="W24" s="915"/>
      <c r="X24" s="915"/>
      <c r="Y24" s="915"/>
      <c r="Z24" s="915"/>
      <c r="AA24" s="915"/>
      <c r="AB24" s="915"/>
      <c r="AC24" s="915"/>
      <c r="AD24" s="915"/>
      <c r="AE24" s="915"/>
      <c r="AF24" s="915"/>
      <c r="AG24" s="915"/>
      <c r="AH24" s="915"/>
      <c r="AI24" s="915"/>
      <c r="AJ24" s="915"/>
      <c r="AK24" s="915"/>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16" t="s">
        <v>160</v>
      </c>
      <c r="C26" s="916"/>
      <c r="D26" s="916"/>
      <c r="E26" s="916"/>
      <c r="F26" s="916"/>
      <c r="G26" s="916"/>
      <c r="H26" s="916"/>
      <c r="I26" s="916"/>
      <c r="J26" s="916"/>
      <c r="K26" s="916"/>
      <c r="L26" s="916"/>
      <c r="M26" s="916"/>
      <c r="N26" s="916"/>
      <c r="O26" s="916"/>
      <c r="P26" s="916"/>
      <c r="Q26" s="916"/>
      <c r="R26" s="916"/>
      <c r="S26" s="916"/>
      <c r="T26" s="916"/>
      <c r="U26" s="916"/>
      <c r="V26" s="916"/>
      <c r="W26" s="916"/>
      <c r="X26" s="916"/>
      <c r="Y26" s="916"/>
      <c r="Z26" s="916"/>
      <c r="AA26" s="916"/>
      <c r="AB26" s="916"/>
      <c r="AC26" s="916"/>
      <c r="AD26" s="916"/>
      <c r="AE26" s="916"/>
      <c r="AF26" s="916"/>
      <c r="AG26" s="916"/>
      <c r="AH26" s="916"/>
      <c r="AI26" s="916"/>
      <c r="AJ26" s="916"/>
      <c r="AK26" s="916"/>
      <c r="AL26" s="61"/>
      <c r="AM26" s="61"/>
      <c r="AN26" s="61"/>
      <c r="AO26" s="61"/>
      <c r="AP26" s="61"/>
      <c r="AQ26" s="61"/>
      <c r="AR26" s="61"/>
      <c r="AS26" s="61"/>
      <c r="AT26" s="61"/>
      <c r="AU26" s="61"/>
      <c r="AV26" s="61"/>
      <c r="AW26" s="61"/>
      <c r="AX26" s="61"/>
      <c r="AY26" s="61"/>
    </row>
    <row r="27" spans="1:51" ht="18" customHeight="1" thickBot="1">
      <c r="A27" s="61"/>
      <c r="B27" s="917" t="s">
        <v>161</v>
      </c>
      <c r="C27" s="917"/>
      <c r="D27" s="917"/>
      <c r="E27" s="917"/>
      <c r="F27" s="917"/>
      <c r="G27" s="917"/>
      <c r="H27" s="917"/>
      <c r="I27" s="917"/>
      <c r="J27" s="917"/>
      <c r="K27" s="917"/>
      <c r="L27" s="917"/>
      <c r="M27" s="917"/>
      <c r="N27" s="917"/>
      <c r="O27" s="917"/>
      <c r="P27" s="917"/>
      <c r="Q27" s="917"/>
      <c r="R27" s="917"/>
      <c r="S27" s="917"/>
      <c r="T27" s="917"/>
      <c r="U27" s="917"/>
      <c r="V27" s="917"/>
      <c r="W27" s="917"/>
      <c r="X27" s="917"/>
      <c r="Y27" s="917"/>
      <c r="Z27" s="917"/>
      <c r="AA27" s="917"/>
      <c r="AB27" s="917"/>
      <c r="AC27" s="917"/>
      <c r="AD27" s="917"/>
      <c r="AE27" s="917"/>
      <c r="AF27" s="917"/>
      <c r="AG27" s="917"/>
      <c r="AH27" s="917"/>
      <c r="AI27" s="917"/>
      <c r="AJ27" s="917"/>
      <c r="AK27" s="917"/>
      <c r="AL27" s="61"/>
      <c r="AM27" s="61"/>
      <c r="AN27" s="61"/>
      <c r="AO27" s="61"/>
      <c r="AP27" s="61"/>
      <c r="AQ27" s="61"/>
      <c r="AR27" s="61"/>
      <c r="AS27" s="421"/>
      <c r="AT27" s="61"/>
      <c r="AU27" s="61"/>
      <c r="AV27" s="61"/>
      <c r="AW27" s="61"/>
      <c r="AX27" s="61"/>
      <c r="AY27" s="61"/>
    </row>
    <row r="28" spans="1:51" ht="18" customHeight="1" thickBot="1">
      <c r="A28" s="61"/>
      <c r="B28" s="927" t="s">
        <v>162</v>
      </c>
      <c r="C28" s="918"/>
      <c r="D28" s="918"/>
      <c r="E28" s="918"/>
      <c r="F28" s="918"/>
      <c r="G28" s="918"/>
      <c r="H28" s="918"/>
      <c r="I28" s="918"/>
      <c r="J28" s="918"/>
      <c r="K28" s="918"/>
      <c r="L28" s="918"/>
      <c r="M28" s="918"/>
      <c r="N28" s="918"/>
      <c r="O28" s="918"/>
      <c r="P28" s="918"/>
      <c r="Q28" s="918"/>
      <c r="R28" s="918"/>
      <c r="S28" s="918"/>
      <c r="T28" s="918"/>
      <c r="U28" s="918"/>
      <c r="V28" s="918"/>
      <c r="W28" s="918"/>
      <c r="X28" s="918"/>
      <c r="Y28" s="918"/>
      <c r="Z28" s="918"/>
      <c r="AA28" s="422"/>
      <c r="AB28" s="422"/>
      <c r="AC28" s="422"/>
      <c r="AD28" s="422"/>
      <c r="AE28" s="422"/>
      <c r="AF28" s="422"/>
      <c r="AG28" s="422"/>
      <c r="AH28" s="422"/>
      <c r="AI28" s="422"/>
      <c r="AJ28" s="423"/>
      <c r="AK28" s="424" t="str" cm="1">
        <f t="array" ref="AK28">IF(H7="", "", IF('別紙様式2-2（処遇改善加算　個表）'!AE9:AF9="○", "○", "×"))</f>
        <v/>
      </c>
      <c r="AL28" s="421"/>
      <c r="AM28" s="61"/>
      <c r="AN28" s="61"/>
      <c r="AO28" s="61"/>
      <c r="AP28" s="61"/>
      <c r="AQ28" s="61"/>
      <c r="AR28" s="421"/>
      <c r="AS28" s="61"/>
      <c r="AT28" s="61"/>
      <c r="AU28" s="61"/>
      <c r="AV28" s="61"/>
      <c r="AW28" s="61"/>
      <c r="AX28" s="61"/>
    </row>
    <row r="29" spans="1:51" ht="18" customHeight="1" thickBot="1">
      <c r="A29" s="61"/>
      <c r="B29" s="425" t="s">
        <v>145</v>
      </c>
      <c r="C29" s="918" t="s">
        <v>163</v>
      </c>
      <c r="D29" s="918"/>
      <c r="E29" s="918"/>
      <c r="F29" s="918"/>
      <c r="G29" s="918"/>
      <c r="H29" s="918"/>
      <c r="I29" s="918"/>
      <c r="J29" s="918"/>
      <c r="K29" s="918"/>
      <c r="L29" s="918"/>
      <c r="M29" s="918"/>
      <c r="N29" s="918"/>
      <c r="O29" s="918"/>
      <c r="P29" s="918"/>
      <c r="Q29" s="918"/>
      <c r="R29" s="918"/>
      <c r="S29" s="918"/>
      <c r="T29" s="919">
        <f>'別紙様式2-2（処遇改善加算　個表）'!L6</f>
        <v>0</v>
      </c>
      <c r="U29" s="920"/>
      <c r="V29" s="920"/>
      <c r="W29" s="920"/>
      <c r="X29" s="920"/>
      <c r="Y29" s="921"/>
      <c r="Z29" s="411" t="s">
        <v>147</v>
      </c>
      <c r="AA29" s="118" t="s">
        <v>150</v>
      </c>
      <c r="AB29" s="922" t="str">
        <f>IF(H7="", "", IFERROR(IF(T30&gt;=T29,"○","×"),""))</f>
        <v/>
      </c>
      <c r="AC29" s="426"/>
      <c r="AD29" s="427"/>
      <c r="AE29" s="427"/>
      <c r="AF29" s="427"/>
      <c r="AG29" s="427"/>
      <c r="AH29" s="427"/>
      <c r="AI29" s="427"/>
      <c r="AJ29" s="427"/>
      <c r="AK29" s="427"/>
      <c r="AL29" s="61"/>
      <c r="AM29" s="838" t="s">
        <v>164</v>
      </c>
      <c r="AN29" s="839"/>
      <c r="AO29" s="839"/>
      <c r="AP29" s="839"/>
      <c r="AQ29" s="839"/>
      <c r="AR29" s="839"/>
      <c r="AS29" s="839"/>
      <c r="AT29" s="839"/>
      <c r="AU29" s="839"/>
      <c r="AV29" s="839"/>
      <c r="AW29" s="839"/>
      <c r="AX29" s="839"/>
      <c r="AY29" s="840"/>
    </row>
    <row r="30" spans="1:51" ht="28.5" customHeight="1" thickBot="1">
      <c r="A30" s="61"/>
      <c r="B30" s="425" t="s">
        <v>148</v>
      </c>
      <c r="C30" s="977" t="s">
        <v>165</v>
      </c>
      <c r="D30" s="977"/>
      <c r="E30" s="977"/>
      <c r="F30" s="977"/>
      <c r="G30" s="977"/>
      <c r="H30" s="977"/>
      <c r="I30" s="977"/>
      <c r="J30" s="977"/>
      <c r="K30" s="977"/>
      <c r="L30" s="977"/>
      <c r="M30" s="977"/>
      <c r="N30" s="977"/>
      <c r="O30" s="977"/>
      <c r="P30" s="977"/>
      <c r="Q30" s="977"/>
      <c r="R30" s="977"/>
      <c r="S30" s="977"/>
      <c r="T30" s="992"/>
      <c r="U30" s="993"/>
      <c r="V30" s="993"/>
      <c r="W30" s="993"/>
      <c r="X30" s="993"/>
      <c r="Y30" s="994"/>
      <c r="Z30" s="408" t="s">
        <v>147</v>
      </c>
      <c r="AA30" s="118" t="s">
        <v>150</v>
      </c>
      <c r="AB30" s="923"/>
      <c r="AC30" s="426"/>
      <c r="AD30" s="427"/>
      <c r="AE30" s="427"/>
      <c r="AF30" s="427"/>
      <c r="AG30" s="427"/>
      <c r="AH30" s="427"/>
      <c r="AI30" s="427"/>
      <c r="AJ30" s="427"/>
      <c r="AK30" s="427"/>
      <c r="AL30" s="61"/>
      <c r="AM30" s="841"/>
      <c r="AN30" s="842"/>
      <c r="AO30" s="842"/>
      <c r="AP30" s="842"/>
      <c r="AQ30" s="842"/>
      <c r="AR30" s="842"/>
      <c r="AS30" s="842"/>
      <c r="AT30" s="842"/>
      <c r="AU30" s="842"/>
      <c r="AV30" s="842"/>
      <c r="AW30" s="842"/>
      <c r="AX30" s="842"/>
      <c r="AY30" s="843"/>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156</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95" customHeight="1">
      <c r="A33" s="61"/>
      <c r="B33" s="418" t="s">
        <v>157</v>
      </c>
      <c r="C33" s="1003" t="s">
        <v>166</v>
      </c>
      <c r="D33" s="1003"/>
      <c r="E33" s="1003"/>
      <c r="F33" s="1003"/>
      <c r="G33" s="1003"/>
      <c r="H33" s="1003"/>
      <c r="I33" s="1003"/>
      <c r="J33" s="1003"/>
      <c r="K33" s="1003"/>
      <c r="L33" s="1003"/>
      <c r="M33" s="1003"/>
      <c r="N33" s="1003"/>
      <c r="O33" s="1003"/>
      <c r="P33" s="1003"/>
      <c r="Q33" s="1003"/>
      <c r="R33" s="1003"/>
      <c r="S33" s="1003"/>
      <c r="T33" s="1003"/>
      <c r="U33" s="1003"/>
      <c r="V33" s="1003"/>
      <c r="W33" s="1003"/>
      <c r="X33" s="1003"/>
      <c r="Y33" s="1003"/>
      <c r="Z33" s="1003"/>
      <c r="AA33" s="1003"/>
      <c r="AB33" s="1003"/>
      <c r="AC33" s="1003"/>
      <c r="AD33" s="1003"/>
      <c r="AE33" s="1003"/>
      <c r="AF33" s="1003"/>
      <c r="AG33" s="1003"/>
      <c r="AH33" s="1003"/>
      <c r="AI33" s="1003"/>
      <c r="AJ33" s="1003"/>
      <c r="AK33" s="1003"/>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1004" t="s">
        <v>167</v>
      </c>
      <c r="C35" s="1004"/>
      <c r="D35" s="1004"/>
      <c r="E35" s="1004"/>
      <c r="F35" s="1004"/>
      <c r="G35" s="1004"/>
      <c r="H35" s="1004"/>
      <c r="I35" s="1004"/>
      <c r="J35" s="1004"/>
      <c r="K35" s="1004"/>
      <c r="L35" s="1004"/>
      <c r="M35" s="1004"/>
      <c r="N35" s="1004"/>
      <c r="O35" s="1004"/>
      <c r="P35" s="1004"/>
      <c r="Q35" s="1004"/>
      <c r="R35" s="1004"/>
      <c r="S35" s="1004"/>
      <c r="T35" s="1004"/>
      <c r="U35" s="1004"/>
      <c r="V35" s="1004"/>
      <c r="W35" s="1004"/>
      <c r="X35" s="1004"/>
      <c r="Y35" s="1004"/>
      <c r="Z35" s="1004"/>
      <c r="AA35" s="1004"/>
      <c r="AB35" s="1004"/>
      <c r="AC35" s="1004"/>
      <c r="AD35" s="1004"/>
      <c r="AE35" s="1004"/>
      <c r="AF35" s="1004"/>
      <c r="AG35" s="1004"/>
      <c r="AH35" s="1004"/>
      <c r="AI35" s="1004"/>
      <c r="AJ35" s="1004"/>
      <c r="AK35" s="1004"/>
      <c r="AL35" s="61"/>
      <c r="AM35" s="61"/>
      <c r="AN35" s="61"/>
      <c r="AO35" s="61"/>
      <c r="AP35" s="61"/>
      <c r="AQ35" s="61"/>
      <c r="AR35" s="61"/>
      <c r="AS35" s="61"/>
      <c r="AT35" s="61"/>
      <c r="AU35" s="61"/>
      <c r="AV35" s="61"/>
      <c r="AW35" s="61"/>
      <c r="AX35" s="61"/>
      <c r="AY35" s="61"/>
    </row>
    <row r="36" spans="1:56" ht="19.2" customHeight="1" thickBot="1">
      <c r="A36" s="61"/>
      <c r="B36" s="927" t="s">
        <v>168</v>
      </c>
      <c r="C36" s="918"/>
      <c r="D36" s="918"/>
      <c r="E36" s="918"/>
      <c r="F36" s="918"/>
      <c r="G36" s="918"/>
      <c r="H36" s="918"/>
      <c r="I36" s="918"/>
      <c r="J36" s="918"/>
      <c r="K36" s="918"/>
      <c r="L36" s="918"/>
      <c r="M36" s="918"/>
      <c r="N36" s="918"/>
      <c r="O36" s="918"/>
      <c r="P36" s="918"/>
      <c r="Q36" s="918"/>
      <c r="R36" s="918"/>
      <c r="S36" s="918"/>
      <c r="T36" s="918"/>
      <c r="U36" s="918"/>
      <c r="V36" s="918"/>
      <c r="W36" s="918"/>
      <c r="X36" s="918"/>
      <c r="Y36" s="918"/>
      <c r="Z36" s="918"/>
      <c r="AA36" s="422"/>
      <c r="AB36" s="422"/>
      <c r="AC36" s="422"/>
      <c r="AD36" s="422"/>
      <c r="AE36" s="422"/>
      <c r="AF36" s="422"/>
      <c r="AG36" s="422"/>
      <c r="AH36" s="422"/>
      <c r="AI36" s="422"/>
      <c r="AJ36" s="422"/>
      <c r="AK36" s="424" t="str" cm="1">
        <f t="array" ref="AK36">IF(H7="", "", IF('別紙様式2-2（処遇改善加算　個表）'!AG9:AH9="○", "○", "×"))</f>
        <v/>
      </c>
      <c r="AL36" s="421"/>
      <c r="AM36" s="61"/>
      <c r="AN36" s="61"/>
      <c r="AO36" s="61"/>
      <c r="AP36" s="61"/>
      <c r="AQ36" s="61"/>
      <c r="AR36" s="61"/>
      <c r="AS36" s="61"/>
      <c r="AT36" s="61"/>
      <c r="AU36" s="61"/>
      <c r="AV36" s="61"/>
      <c r="AW36" s="61"/>
      <c r="AX36" s="61"/>
      <c r="AY36" s="61"/>
    </row>
    <row r="37" spans="1:56" ht="28.5" customHeight="1" thickBot="1">
      <c r="A37" s="61"/>
      <c r="B37" s="631" t="s">
        <v>145</v>
      </c>
      <c r="C37" s="822" t="s">
        <v>169</v>
      </c>
      <c r="D37" s="822"/>
      <c r="E37" s="822"/>
      <c r="F37" s="822"/>
      <c r="G37" s="822"/>
      <c r="H37" s="822"/>
      <c r="I37" s="822"/>
      <c r="J37" s="822"/>
      <c r="K37" s="822"/>
      <c r="L37" s="822"/>
      <c r="M37" s="822"/>
      <c r="N37" s="822"/>
      <c r="O37" s="822"/>
      <c r="P37" s="822"/>
      <c r="Q37" s="822"/>
      <c r="R37" s="822"/>
      <c r="S37" s="823"/>
      <c r="T37" s="1005">
        <f>'別紙様式2-2（処遇改善加算　個表）'!L7</f>
        <v>0</v>
      </c>
      <c r="U37" s="1006"/>
      <c r="V37" s="1006"/>
      <c r="W37" s="1006"/>
      <c r="X37" s="1006"/>
      <c r="Y37" s="433" t="s">
        <v>147</v>
      </c>
      <c r="Z37" s="434" t="s">
        <v>150</v>
      </c>
      <c r="AA37" s="435"/>
      <c r="AB37" s="61"/>
      <c r="AC37" s="61"/>
      <c r="AD37" s="61"/>
      <c r="AE37" s="61"/>
      <c r="AF37" s="61"/>
      <c r="AG37" s="61" t="s">
        <v>150</v>
      </c>
      <c r="AH37" s="436" t="str">
        <f>IF(T38&lt;T37,"×","")</f>
        <v/>
      </c>
      <c r="AI37" s="61"/>
      <c r="AJ37" s="61"/>
      <c r="AK37" s="61"/>
      <c r="AL37" s="61"/>
      <c r="AM37" s="909" t="s">
        <v>170</v>
      </c>
      <c r="AN37" s="910"/>
      <c r="AO37" s="910"/>
      <c r="AP37" s="910"/>
      <c r="AQ37" s="910"/>
      <c r="AR37" s="910"/>
      <c r="AS37" s="910"/>
      <c r="AT37" s="910"/>
      <c r="AU37" s="910"/>
      <c r="AV37" s="910"/>
      <c r="AW37" s="910"/>
      <c r="AX37" s="910"/>
      <c r="AY37" s="911"/>
    </row>
    <row r="38" spans="1:56" ht="19.95" customHeight="1" thickBot="1">
      <c r="A38" s="61"/>
      <c r="B38" s="630" t="s">
        <v>148</v>
      </c>
      <c r="C38" s="824" t="s">
        <v>171</v>
      </c>
      <c r="D38" s="824"/>
      <c r="E38" s="824"/>
      <c r="F38" s="824"/>
      <c r="G38" s="824"/>
      <c r="H38" s="824"/>
      <c r="I38" s="824"/>
      <c r="J38" s="824"/>
      <c r="K38" s="824"/>
      <c r="L38" s="824"/>
      <c r="M38" s="824"/>
      <c r="N38" s="824"/>
      <c r="O38" s="824"/>
      <c r="P38" s="824"/>
      <c r="Q38" s="824"/>
      <c r="R38" s="824"/>
      <c r="S38" s="825"/>
      <c r="T38" s="986"/>
      <c r="U38" s="987"/>
      <c r="V38" s="987"/>
      <c r="W38" s="987"/>
      <c r="X38" s="988"/>
      <c r="Y38" s="437" t="s">
        <v>147</v>
      </c>
      <c r="Z38" s="36"/>
      <c r="AA38" s="438" t="s">
        <v>172</v>
      </c>
      <c r="AB38" s="829">
        <f>IFERROR(T39/T37*100,0)</f>
        <v>0</v>
      </c>
      <c r="AC38" s="830"/>
      <c r="AD38" s="831"/>
      <c r="AE38" s="439" t="s">
        <v>173</v>
      </c>
      <c r="AF38" s="439" t="s">
        <v>174</v>
      </c>
      <c r="AG38" s="61" t="s">
        <v>150</v>
      </c>
      <c r="AH38" s="409" t="str">
        <f>IF(OR(T37=0, T37=""),"",(IF(AND(AB38&gt;=200/3, T38&gt;=T39),"○","×")))</f>
        <v/>
      </c>
      <c r="AI38" s="419"/>
      <c r="AJ38" s="419"/>
      <c r="AK38" s="419"/>
      <c r="AL38" s="61"/>
      <c r="AM38" s="845" t="s">
        <v>175</v>
      </c>
      <c r="AN38" s="846"/>
      <c r="AO38" s="846"/>
      <c r="AP38" s="846"/>
      <c r="AQ38" s="846"/>
      <c r="AR38" s="846"/>
      <c r="AS38" s="846"/>
      <c r="AT38" s="846"/>
      <c r="AU38" s="846"/>
      <c r="AV38" s="846"/>
      <c r="AW38" s="846"/>
      <c r="AX38" s="846"/>
      <c r="AY38" s="847"/>
    </row>
    <row r="39" spans="1:56" ht="19.95" customHeight="1" thickBot="1">
      <c r="A39" s="61"/>
      <c r="B39" s="440"/>
      <c r="C39" s="995" t="s">
        <v>176</v>
      </c>
      <c r="D39" s="996"/>
      <c r="E39" s="996"/>
      <c r="F39" s="996"/>
      <c r="G39" s="996"/>
      <c r="H39" s="996"/>
      <c r="I39" s="996"/>
      <c r="J39" s="996"/>
      <c r="K39" s="996"/>
      <c r="L39" s="996"/>
      <c r="M39" s="996"/>
      <c r="N39" s="996"/>
      <c r="O39" s="996"/>
      <c r="P39" s="996"/>
      <c r="Q39" s="996"/>
      <c r="R39" s="996"/>
      <c r="S39" s="996"/>
      <c r="T39" s="999"/>
      <c r="U39" s="1000"/>
      <c r="V39" s="1000"/>
      <c r="W39" s="1000"/>
      <c r="X39" s="1001"/>
      <c r="Y39" s="441" t="s">
        <v>147</v>
      </c>
      <c r="Z39" s="442" t="s">
        <v>150</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95" customHeight="1">
      <c r="A40" s="61"/>
      <c r="B40" s="446"/>
      <c r="C40" s="997"/>
      <c r="D40" s="998"/>
      <c r="E40" s="998"/>
      <c r="F40" s="998"/>
      <c r="G40" s="998"/>
      <c r="H40" s="998"/>
      <c r="I40" s="998"/>
      <c r="J40" s="998"/>
      <c r="K40" s="998"/>
      <c r="L40" s="998"/>
      <c r="M40" s="998"/>
      <c r="N40" s="998"/>
      <c r="O40" s="998"/>
      <c r="P40" s="998"/>
      <c r="Q40" s="998"/>
      <c r="R40" s="998"/>
      <c r="S40" s="998"/>
      <c r="T40" s="447" t="s">
        <v>172</v>
      </c>
      <c r="U40" s="1002">
        <f>T39/12</f>
        <v>0</v>
      </c>
      <c r="V40" s="1002"/>
      <c r="W40" s="1002"/>
      <c r="X40" s="69" t="s">
        <v>147</v>
      </c>
      <c r="Y40" s="70" t="s">
        <v>174</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95" customHeight="1" thickBot="1">
      <c r="A42" s="321"/>
      <c r="B42" s="448" t="s">
        <v>177</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848"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849"/>
      <c r="AO42" s="849"/>
      <c r="AP42" s="849"/>
      <c r="AQ42" s="849"/>
      <c r="AR42" s="849"/>
      <c r="AS42" s="849"/>
      <c r="AT42" s="849"/>
      <c r="AU42" s="849"/>
      <c r="AV42" s="849"/>
      <c r="AW42" s="849"/>
      <c r="AX42" s="849"/>
      <c r="AY42" s="850"/>
      <c r="BA42" s="832" t="s">
        <v>178</v>
      </c>
      <c r="BB42" s="832"/>
      <c r="BC42" s="832"/>
      <c r="BD42" s="832"/>
    </row>
    <row r="43" spans="1:56" s="29" customFormat="1" ht="18" customHeight="1" thickBot="1">
      <c r="A43" s="62"/>
      <c r="B43" s="927" t="s">
        <v>179</v>
      </c>
      <c r="C43" s="918"/>
      <c r="D43" s="918"/>
      <c r="E43" s="918"/>
      <c r="F43" s="918"/>
      <c r="G43" s="918"/>
      <c r="H43" s="918"/>
      <c r="I43" s="918"/>
      <c r="J43" s="918"/>
      <c r="K43" s="918"/>
      <c r="L43" s="918"/>
      <c r="M43" s="918"/>
      <c r="N43" s="918"/>
      <c r="O43" s="918"/>
      <c r="P43" s="918"/>
      <c r="Q43" s="918"/>
      <c r="R43" s="918"/>
      <c r="S43" s="918"/>
      <c r="T43" s="918"/>
      <c r="U43" s="918"/>
      <c r="V43" s="918"/>
      <c r="W43" s="918"/>
      <c r="X43" s="918"/>
      <c r="Y43" s="918"/>
      <c r="Z43" s="918"/>
      <c r="AA43" s="918"/>
      <c r="AB43" s="918"/>
      <c r="AC43" s="918"/>
      <c r="AD43" s="918"/>
      <c r="AE43" s="918"/>
      <c r="AF43" s="918"/>
      <c r="AG43" s="918"/>
      <c r="AH43" s="918"/>
      <c r="AI43" s="918"/>
      <c r="AJ43" s="918"/>
      <c r="AK43" s="424" t="str">
        <f>IF(H7="", "", IF('別紙様式2-2（処遇改善加算　個表）'!AI9="○", "○", "×"))</f>
        <v/>
      </c>
      <c r="AL43" s="62"/>
      <c r="AM43" s="851"/>
      <c r="AN43" s="852"/>
      <c r="AO43" s="852"/>
      <c r="AP43" s="852"/>
      <c r="AQ43" s="852"/>
      <c r="AR43" s="852"/>
      <c r="AS43" s="852"/>
      <c r="AT43" s="852"/>
      <c r="AU43" s="852"/>
      <c r="AV43" s="852"/>
      <c r="AW43" s="852"/>
      <c r="AX43" s="852"/>
      <c r="AY43" s="853"/>
      <c r="BA43" s="833">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0</v>
      </c>
      <c r="BB43" s="834"/>
      <c r="BC43" s="834"/>
      <c r="BD43" s="835"/>
    </row>
    <row r="44" spans="1:56" s="29" customFormat="1" ht="6" customHeight="1" thickBot="1">
      <c r="A44" s="62"/>
      <c r="B44" s="926"/>
      <c r="C44" s="926"/>
      <c r="D44" s="926"/>
      <c r="E44" s="926"/>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926"/>
      <c r="AG44" s="926"/>
      <c r="AH44" s="926"/>
      <c r="AI44" s="926"/>
      <c r="AJ44" s="926"/>
      <c r="AK44" s="926"/>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29" t="s">
        <v>180</v>
      </c>
      <c r="C45" s="929"/>
      <c r="D45" s="929"/>
      <c r="E45" s="929"/>
      <c r="F45" s="929"/>
      <c r="G45" s="929"/>
      <c r="H45" s="929"/>
      <c r="I45" s="929"/>
      <c r="J45" s="929"/>
      <c r="K45" s="929"/>
      <c r="L45" s="929"/>
      <c r="M45" s="929"/>
      <c r="N45" s="929"/>
      <c r="O45" s="929"/>
      <c r="P45" s="929"/>
      <c r="Q45" s="929"/>
      <c r="R45" s="929"/>
      <c r="S45" s="929"/>
      <c r="T45" s="929"/>
      <c r="U45" s="929"/>
      <c r="V45" s="929"/>
      <c r="W45" s="929"/>
      <c r="X45" s="929"/>
      <c r="Y45" s="929"/>
      <c r="Z45" s="929"/>
      <c r="AA45" s="929"/>
      <c r="AB45" s="929"/>
      <c r="AC45" s="929"/>
      <c r="AD45" s="929"/>
      <c r="AE45" s="929"/>
      <c r="AF45" s="929"/>
      <c r="AG45" s="929"/>
      <c r="AH45" s="929"/>
      <c r="AI45" s="929"/>
      <c r="AJ45" s="929"/>
      <c r="AK45" s="929"/>
      <c r="AL45" s="62"/>
      <c r="AM45" s="848"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849"/>
      <c r="AO45" s="849"/>
      <c r="AP45" s="849"/>
      <c r="AQ45" s="849"/>
      <c r="AR45" s="849"/>
      <c r="AS45" s="849"/>
      <c r="AT45" s="849"/>
      <c r="AU45" s="849"/>
      <c r="AV45" s="849"/>
      <c r="AW45" s="849"/>
      <c r="AX45" s="849"/>
      <c r="AY45" s="850"/>
      <c r="BA45" s="832" t="s">
        <v>181</v>
      </c>
      <c r="BB45" s="832"/>
      <c r="BC45" s="832"/>
      <c r="BD45" s="832"/>
    </row>
    <row r="46" spans="1:56" s="29" customFormat="1" ht="18" customHeight="1" thickBot="1">
      <c r="A46" s="62"/>
      <c r="B46" s="814" t="s">
        <v>182</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928"/>
      <c r="AK46" s="424" t="str">
        <f>IF(H7="", "", IF('別紙様式2-2（処遇改善加算　個表）'!AJ9="○", "○", "×"))</f>
        <v/>
      </c>
      <c r="AL46" s="62"/>
      <c r="AM46" s="851"/>
      <c r="AN46" s="852"/>
      <c r="AO46" s="852"/>
      <c r="AP46" s="852"/>
      <c r="AQ46" s="852"/>
      <c r="AR46" s="852"/>
      <c r="AS46" s="852"/>
      <c r="AT46" s="852"/>
      <c r="AU46" s="852"/>
      <c r="AV46" s="852"/>
      <c r="AW46" s="852"/>
      <c r="AX46" s="852"/>
      <c r="AY46" s="853"/>
      <c r="BA46" s="833">
        <f>COUNTIF('別紙様式2-2（処遇改善加算　個表）'!P:P, "処遇改善加算Ⅰ")+COUNTIF('別紙様式2-2（処遇改善加算　個表）'!P:P, "処遇改善加算Ⅱ")+COUNTIF('別紙様式2-2（処遇改善加算　個表）'!P:P, "処遇改善加算Ⅲ")</f>
        <v>0</v>
      </c>
      <c r="BB46" s="834"/>
      <c r="BC46" s="834"/>
      <c r="BD46" s="835"/>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0" t="s">
        <v>183</v>
      </c>
      <c r="C48" s="930"/>
      <c r="D48" s="930"/>
      <c r="E48" s="930"/>
      <c r="F48" s="930"/>
      <c r="G48" s="930"/>
      <c r="H48" s="930"/>
      <c r="I48" s="930"/>
      <c r="J48" s="930"/>
      <c r="K48" s="930"/>
      <c r="L48" s="930"/>
      <c r="M48" s="930"/>
      <c r="N48" s="930"/>
      <c r="O48" s="930"/>
      <c r="P48" s="930"/>
      <c r="Q48" s="930"/>
      <c r="R48" s="930"/>
      <c r="S48" s="930"/>
      <c r="T48" s="930"/>
      <c r="U48" s="930"/>
      <c r="V48" s="930"/>
      <c r="W48" s="930"/>
      <c r="X48" s="930"/>
      <c r="Y48" s="930"/>
      <c r="Z48" s="930"/>
      <c r="AA48" s="930"/>
      <c r="AB48" s="930"/>
      <c r="AC48" s="930"/>
      <c r="AD48" s="930"/>
      <c r="AE48" s="930"/>
      <c r="AF48" s="930"/>
      <c r="AG48" s="930"/>
      <c r="AH48" s="930"/>
      <c r="AI48" s="930"/>
      <c r="AJ48" s="930"/>
      <c r="AK48" s="930"/>
      <c r="AL48" s="62"/>
      <c r="AM48" s="62"/>
      <c r="AN48" s="62"/>
      <c r="AO48" s="62"/>
      <c r="AP48" s="62"/>
      <c r="AQ48" s="62"/>
      <c r="AR48" s="62"/>
      <c r="AS48" s="62"/>
      <c r="AT48" s="62"/>
      <c r="AU48" s="62"/>
      <c r="AV48" s="62"/>
      <c r="AW48" s="62"/>
      <c r="AX48" s="62"/>
      <c r="AY48" s="62"/>
      <c r="BA48" s="837" t="s">
        <v>184</v>
      </c>
      <c r="BB48" s="837"/>
      <c r="BC48" s="837"/>
      <c r="BD48" s="837"/>
    </row>
    <row r="49" spans="1:56" ht="18" customHeight="1" thickBot="1">
      <c r="A49" s="61"/>
      <c r="B49" s="932" t="s">
        <v>185</v>
      </c>
      <c r="C49" s="933"/>
      <c r="D49" s="933"/>
      <c r="E49" s="933"/>
      <c r="F49" s="933"/>
      <c r="G49" s="933"/>
      <c r="H49" s="933"/>
      <c r="I49" s="933"/>
      <c r="J49" s="933"/>
      <c r="K49" s="933"/>
      <c r="L49" s="933"/>
      <c r="M49" s="933"/>
      <c r="N49" s="933"/>
      <c r="O49" s="933"/>
      <c r="P49" s="933"/>
      <c r="Q49" s="933"/>
      <c r="R49" s="933"/>
      <c r="S49" s="933"/>
      <c r="T49" s="933"/>
      <c r="U49" s="933"/>
      <c r="V49" s="933"/>
      <c r="W49" s="933"/>
      <c r="X49" s="933"/>
      <c r="Y49" s="933"/>
      <c r="Z49" s="933"/>
      <c r="AA49" s="933"/>
      <c r="AB49" s="933"/>
      <c r="AC49" s="933"/>
      <c r="AD49" s="933"/>
      <c r="AE49" s="933"/>
      <c r="AF49" s="933"/>
      <c r="AG49" s="933"/>
      <c r="AH49" s="933"/>
      <c r="AI49" s="933"/>
      <c r="AJ49" s="933"/>
      <c r="AK49" s="424" t="str">
        <f>IF(H7="", "", IF('別紙様式2-2（処遇改善加算　個表）'!AK9="○", "○", "×"))</f>
        <v/>
      </c>
      <c r="AL49" s="61"/>
      <c r="AM49" s="61"/>
      <c r="AN49" s="61"/>
      <c r="AO49" s="61"/>
      <c r="AP49" s="61"/>
      <c r="AQ49" s="61"/>
      <c r="AR49" s="61"/>
      <c r="AS49" s="61"/>
      <c r="AT49" s="61"/>
      <c r="AU49" s="61"/>
      <c r="AV49" s="61"/>
      <c r="AW49" s="61"/>
      <c r="AX49" s="421"/>
      <c r="AY49" s="61"/>
      <c r="BA49" s="924">
        <f>COUNTIF('別紙様式2-2（処遇改善加算　個表）'!P:P, "処遇改善加算Ⅰ")+COUNTIF('別紙様式2-2（処遇改善加算　個表）'!P:P, "処遇改善加算Ⅱ")</f>
        <v>0</v>
      </c>
      <c r="BB49" s="924"/>
      <c r="BC49" s="924"/>
      <c r="BD49" s="924"/>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399999999999999" customHeight="1" thickBot="1">
      <c r="A51" s="61"/>
      <c r="B51" s="453" t="s">
        <v>186</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187</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45" t="s">
        <v>188</v>
      </c>
      <c r="AN52" s="846"/>
      <c r="AO52" s="846"/>
      <c r="AP52" s="846"/>
      <c r="AQ52" s="846"/>
      <c r="AR52" s="846"/>
      <c r="AS52" s="846"/>
      <c r="AT52" s="846"/>
      <c r="AU52" s="846"/>
      <c r="AV52" s="846"/>
      <c r="AW52" s="846"/>
      <c r="AX52" s="846"/>
      <c r="AY52" s="847"/>
      <c r="BA52" s="450"/>
      <c r="BB52" s="450"/>
      <c r="BC52" s="450"/>
    </row>
    <row r="53" spans="1:56" s="29" customFormat="1" ht="19.95" customHeight="1">
      <c r="A53" s="62"/>
      <c r="B53" s="462"/>
      <c r="C53" s="528"/>
      <c r="D53" s="611" t="s">
        <v>189</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0</v>
      </c>
      <c r="BB53" s="450"/>
      <c r="BC53" s="450"/>
    </row>
    <row r="54" spans="1:56" s="29" customFormat="1" ht="19.95" customHeight="1">
      <c r="A54" s="62"/>
      <c r="B54" s="462"/>
      <c r="C54" s="529"/>
      <c r="D54" s="429" t="s">
        <v>190</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95" customHeight="1" thickBot="1">
      <c r="A55" s="62"/>
      <c r="B55" s="462"/>
      <c r="C55" s="529"/>
      <c r="D55" s="1039" t="s">
        <v>191</v>
      </c>
      <c r="E55" s="1039"/>
      <c r="F55" s="1039"/>
      <c r="G55" s="1039"/>
      <c r="H55" s="1039"/>
      <c r="I55" s="1039"/>
      <c r="J55" s="1039"/>
      <c r="K55" s="1039"/>
      <c r="L55" s="1039"/>
      <c r="M55" s="1039"/>
      <c r="N55" s="1039"/>
      <c r="O55" s="1039"/>
      <c r="P55" s="1039"/>
      <c r="Q55" s="1039"/>
      <c r="R55" s="1039"/>
      <c r="S55" s="1039"/>
      <c r="T55" s="1039"/>
      <c r="U55" s="1039"/>
      <c r="V55" s="1039"/>
      <c r="W55" s="1039"/>
      <c r="X55" s="1039"/>
      <c r="Y55" s="1039"/>
      <c r="Z55" s="1039"/>
      <c r="AA55" s="1039"/>
      <c r="AB55" s="1039"/>
      <c r="AC55" s="1039"/>
      <c r="AD55" s="1039"/>
      <c r="AE55" s="1039"/>
      <c r="AF55" s="1039"/>
      <c r="AG55" s="1039"/>
      <c r="AH55" s="1039"/>
      <c r="AI55" s="1039"/>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95" customHeight="1" thickBot="1">
      <c r="A56" s="62"/>
      <c r="B56" s="467"/>
      <c r="C56" s="530"/>
      <c r="D56" s="614" t="s">
        <v>192</v>
      </c>
      <c r="E56" s="615"/>
      <c r="F56" s="616"/>
      <c r="G56" s="925"/>
      <c r="H56" s="925"/>
      <c r="I56" s="925"/>
      <c r="J56" s="925"/>
      <c r="K56" s="925"/>
      <c r="L56" s="925"/>
      <c r="M56" s="925"/>
      <c r="N56" s="925"/>
      <c r="O56" s="925"/>
      <c r="P56" s="925"/>
      <c r="Q56" s="925"/>
      <c r="R56" s="925"/>
      <c r="S56" s="925"/>
      <c r="T56" s="925"/>
      <c r="U56" s="925"/>
      <c r="V56" s="925"/>
      <c r="W56" s="925"/>
      <c r="X56" s="925"/>
      <c r="Y56" s="925"/>
      <c r="Z56" s="925"/>
      <c r="AA56" s="925"/>
      <c r="AB56" s="925"/>
      <c r="AC56" s="925"/>
      <c r="AD56" s="925"/>
      <c r="AE56" s="925"/>
      <c r="AF56" s="925"/>
      <c r="AG56" s="925"/>
      <c r="AH56" s="925"/>
      <c r="AI56" s="925"/>
      <c r="AJ56" s="925"/>
      <c r="AK56" s="468" t="s">
        <v>174</v>
      </c>
      <c r="AL56" s="62"/>
      <c r="AM56" s="1024" t="s">
        <v>193</v>
      </c>
      <c r="AN56" s="1025"/>
      <c r="AO56" s="1025"/>
      <c r="AP56" s="1025"/>
      <c r="AQ56" s="1025"/>
      <c r="AR56" s="1025"/>
      <c r="AS56" s="1025"/>
      <c r="AT56" s="1025"/>
      <c r="AU56" s="1025"/>
      <c r="AV56" s="1025"/>
      <c r="AW56" s="1025"/>
      <c r="AX56" s="1025"/>
      <c r="AY56" s="1026"/>
      <c r="AZ56" s="469"/>
      <c r="BA56" s="623" t="b">
        <v>0</v>
      </c>
      <c r="BB56" s="450"/>
      <c r="BC56" s="450"/>
    </row>
    <row r="57" spans="1:56" s="29" customFormat="1" ht="4.95"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0" t="s">
        <v>194</v>
      </c>
      <c r="C58" s="930"/>
      <c r="D58" s="930"/>
      <c r="E58" s="930"/>
      <c r="F58" s="930"/>
      <c r="G58" s="930"/>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c r="AL58" s="61"/>
      <c r="AM58" s="61"/>
      <c r="AN58" s="61"/>
      <c r="AO58" s="61"/>
      <c r="AP58" s="61"/>
      <c r="AQ58" s="61"/>
      <c r="AR58" s="61"/>
      <c r="AS58" s="61"/>
      <c r="AT58" s="61"/>
      <c r="AU58" s="61"/>
      <c r="AV58" s="61"/>
      <c r="AW58" s="61"/>
      <c r="AX58" s="61"/>
      <c r="AY58" s="61"/>
      <c r="AZ58" s="29"/>
      <c r="BA58" s="837" t="s">
        <v>195</v>
      </c>
      <c r="BB58" s="837"/>
      <c r="BC58" s="837"/>
      <c r="BD58" s="837"/>
    </row>
    <row r="59" spans="1:56" ht="18" customHeight="1" thickBot="1">
      <c r="A59" s="61"/>
      <c r="B59" s="814" t="s">
        <v>196</v>
      </c>
      <c r="C59" s="815"/>
      <c r="D59" s="815"/>
      <c r="E59" s="815"/>
      <c r="F59" s="815"/>
      <c r="G59" s="815"/>
      <c r="H59" s="815"/>
      <c r="I59" s="815"/>
      <c r="J59" s="815"/>
      <c r="K59" s="815"/>
      <c r="L59" s="815"/>
      <c r="M59" s="815"/>
      <c r="N59" s="815"/>
      <c r="O59" s="815"/>
      <c r="P59" s="815"/>
      <c r="Q59" s="815"/>
      <c r="R59" s="815"/>
      <c r="S59" s="815"/>
      <c r="T59" s="815"/>
      <c r="U59" s="815"/>
      <c r="V59" s="815"/>
      <c r="W59" s="815"/>
      <c r="X59" s="815"/>
      <c r="Y59" s="815"/>
      <c r="Z59" s="815"/>
      <c r="AA59" s="815"/>
      <c r="AB59" s="815"/>
      <c r="AC59" s="815"/>
      <c r="AD59" s="815"/>
      <c r="AE59" s="815"/>
      <c r="AF59" s="815"/>
      <c r="AG59" s="815"/>
      <c r="AH59" s="815"/>
      <c r="AI59" s="815"/>
      <c r="AJ59" s="815"/>
      <c r="AK59" s="472" t="str">
        <f>IF(H7="", "", IF('別紙様式2-2（処遇改善加算　個表）'!AL9="○", "○", "×"))</f>
        <v/>
      </c>
      <c r="AL59" s="61"/>
      <c r="AM59" s="61"/>
      <c r="AN59" s="61"/>
      <c r="AO59" s="61"/>
      <c r="AP59" s="61"/>
      <c r="AQ59" s="61"/>
      <c r="AR59" s="61"/>
      <c r="AS59" s="61"/>
      <c r="AT59" s="61"/>
      <c r="AU59" s="61"/>
      <c r="AV59" s="61"/>
      <c r="AW59" s="61"/>
      <c r="AX59" s="61"/>
      <c r="AY59" s="61"/>
      <c r="BA59" s="854">
        <f>COUNTIF('別紙様式2-2（処遇改善加算　個表）'!P:P, "処遇改善加算Ⅰ")</f>
        <v>0</v>
      </c>
      <c r="BB59" s="854"/>
      <c r="BC59" s="854"/>
      <c r="BD59" s="854"/>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399999999999999" customHeight="1" thickBot="1">
      <c r="A61" s="321"/>
      <c r="B61" s="1045" t="s">
        <v>197</v>
      </c>
      <c r="C61" s="1045"/>
      <c r="D61" s="1045"/>
      <c r="E61" s="1045"/>
      <c r="F61" s="1045"/>
      <c r="G61" s="1045"/>
      <c r="H61" s="1045"/>
      <c r="I61" s="1045"/>
      <c r="J61" s="1045"/>
      <c r="K61" s="1045"/>
      <c r="L61" s="1045"/>
      <c r="M61" s="1045"/>
      <c r="N61" s="1045"/>
      <c r="O61" s="1045"/>
      <c r="P61" s="1045"/>
      <c r="Q61" s="1045"/>
      <c r="R61" s="1045"/>
      <c r="S61" s="1045"/>
      <c r="T61" s="1045"/>
      <c r="U61" s="1045"/>
      <c r="V61" s="1045"/>
      <c r="W61" s="1045"/>
      <c r="X61" s="1045"/>
      <c r="Y61" s="1045"/>
      <c r="Z61" s="1045"/>
      <c r="AA61" s="1045"/>
      <c r="AB61" s="1045"/>
      <c r="AC61" s="1045"/>
      <c r="AD61" s="1045"/>
      <c r="AE61" s="1045"/>
      <c r="AF61" s="1045"/>
      <c r="AG61" s="1045"/>
      <c r="AH61" s="1045"/>
      <c r="AI61" s="1045"/>
      <c r="AJ61" s="1045"/>
      <c r="AK61" s="1045"/>
      <c r="AL61" s="241"/>
      <c r="AM61" s="62"/>
      <c r="AN61" s="474"/>
      <c r="AO61" s="62"/>
      <c r="AP61" s="62"/>
      <c r="AQ61" s="62"/>
      <c r="AR61" s="62"/>
      <c r="AS61" s="62"/>
      <c r="AT61" s="62"/>
      <c r="AU61" s="62"/>
      <c r="AV61" s="62"/>
      <c r="AW61" s="62"/>
      <c r="AX61" s="62"/>
      <c r="AY61" s="62"/>
    </row>
    <row r="62" spans="1:56" s="67" customFormat="1" ht="30" customHeight="1" thickBot="1">
      <c r="A62" s="321"/>
      <c r="B62" s="1046" t="s">
        <v>198</v>
      </c>
      <c r="C62" s="1047"/>
      <c r="D62" s="1047"/>
      <c r="E62" s="1047"/>
      <c r="F62" s="1047"/>
      <c r="G62" s="1047"/>
      <c r="H62" s="1047"/>
      <c r="I62" s="1047"/>
      <c r="J62" s="1047"/>
      <c r="K62" s="1047"/>
      <c r="L62" s="1047"/>
      <c r="M62" s="1047"/>
      <c r="N62" s="1047"/>
      <c r="O62" s="1047"/>
      <c r="P62" s="1047"/>
      <c r="Q62" s="1047"/>
      <c r="R62" s="1047"/>
      <c r="S62" s="1047"/>
      <c r="T62" s="1047"/>
      <c r="U62" s="1047"/>
      <c r="V62" s="1047"/>
      <c r="W62" s="1047"/>
      <c r="X62" s="1047"/>
      <c r="Y62" s="1047"/>
      <c r="Z62" s="1047"/>
      <c r="AA62" s="1047"/>
      <c r="AB62" s="1047"/>
      <c r="AC62" s="1047"/>
      <c r="AD62" s="1047"/>
      <c r="AE62" s="1047"/>
      <c r="AF62" s="1047"/>
      <c r="AG62" s="1047"/>
      <c r="AH62" s="1047"/>
      <c r="AI62" s="1047"/>
      <c r="AJ62" s="1047"/>
      <c r="AK62" s="592"/>
      <c r="AL62" s="241"/>
      <c r="AM62" s="145"/>
      <c r="AN62" s="145"/>
      <c r="AO62" s="145"/>
      <c r="AP62" s="145"/>
      <c r="AQ62" s="145"/>
      <c r="AR62" s="145"/>
      <c r="AS62" s="145"/>
      <c r="AT62" s="145"/>
      <c r="AU62" s="145"/>
      <c r="AV62" s="145"/>
      <c r="AW62" s="145"/>
      <c r="AX62" s="145"/>
      <c r="AY62" s="145"/>
    </row>
    <row r="63" spans="1:56" s="67" customFormat="1" ht="31.5" customHeight="1" thickBot="1">
      <c r="A63" s="321"/>
      <c r="B63" s="934" t="s">
        <v>199</v>
      </c>
      <c r="C63" s="934"/>
      <c r="D63" s="934"/>
      <c r="E63" s="934"/>
      <c r="F63" s="934"/>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5"/>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5"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5" customHeight="1" thickBot="1">
      <c r="A65" s="61"/>
      <c r="B65" s="428" t="s">
        <v>200</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1048" t="str">
        <f>IF(BA49&gt;0,"該当","")</f>
        <v/>
      </c>
      <c r="AJ65" s="1049"/>
      <c r="AK65" s="1050"/>
      <c r="AL65" s="62"/>
      <c r="AM65" s="321"/>
      <c r="AN65" s="321"/>
      <c r="AO65" s="321"/>
      <c r="AP65" s="321"/>
      <c r="AQ65" s="321"/>
      <c r="AR65" s="321"/>
      <c r="AS65" s="321"/>
      <c r="AT65" s="321"/>
      <c r="AU65" s="321"/>
      <c r="AV65" s="321"/>
      <c r="AW65" s="321"/>
      <c r="AX65" s="321"/>
      <c r="AY65" s="321"/>
    </row>
    <row r="66" spans="1:53" ht="45.6" customHeight="1">
      <c r="A66" s="61"/>
      <c r="B66" s="479" t="s">
        <v>201</v>
      </c>
      <c r="C66" s="1051" t="s">
        <v>202</v>
      </c>
      <c r="D66" s="1051"/>
      <c r="E66" s="1051"/>
      <c r="F66" s="1051"/>
      <c r="G66" s="1051"/>
      <c r="H66" s="1051"/>
      <c r="I66" s="1051"/>
      <c r="J66" s="1051"/>
      <c r="K66" s="1051"/>
      <c r="L66" s="1051"/>
      <c r="M66" s="1051"/>
      <c r="N66" s="1051"/>
      <c r="O66" s="1051"/>
      <c r="P66" s="1051"/>
      <c r="Q66" s="1051"/>
      <c r="R66" s="1051"/>
      <c r="S66" s="1051"/>
      <c r="T66" s="1051"/>
      <c r="U66" s="1051"/>
      <c r="V66" s="1051"/>
      <c r="W66" s="1051"/>
      <c r="X66" s="1051"/>
      <c r="Y66" s="1051"/>
      <c r="Z66" s="1051"/>
      <c r="AA66" s="1051"/>
      <c r="AB66" s="1051"/>
      <c r="AC66" s="1051"/>
      <c r="AD66" s="1051"/>
      <c r="AE66" s="1051"/>
      <c r="AF66" s="1051"/>
      <c r="AG66" s="1051"/>
      <c r="AH66" s="1051"/>
      <c r="AI66" s="1051"/>
      <c r="AJ66" s="1051"/>
      <c r="AK66" s="1051"/>
      <c r="AL66" s="62"/>
      <c r="AM66" s="62"/>
      <c r="AN66" s="62"/>
      <c r="AO66" s="62"/>
      <c r="AP66" s="62"/>
      <c r="AQ66" s="62"/>
      <c r="AR66" s="62"/>
      <c r="AS66" s="62"/>
      <c r="AT66" s="62"/>
      <c r="AU66" s="62"/>
      <c r="AV66" s="62"/>
      <c r="AW66" s="62"/>
      <c r="AX66" s="62"/>
      <c r="AY66" s="62"/>
    </row>
    <row r="67" spans="1:53" ht="7.95"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3.8" thickBot="1">
      <c r="A68" s="61"/>
      <c r="B68" s="428" t="s">
        <v>203</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1052" t="str">
        <f>IF(BA43-BA49&gt;0,"該当","")</f>
        <v/>
      </c>
      <c r="AJ68" s="1053"/>
      <c r="AK68" s="1054"/>
      <c r="AL68" s="62"/>
      <c r="AM68" s="62"/>
      <c r="AN68" s="62"/>
      <c r="AO68" s="61"/>
      <c r="AP68" s="62"/>
      <c r="AQ68" s="62"/>
      <c r="AR68" s="62"/>
      <c r="AS68" s="62"/>
      <c r="AT68" s="62"/>
      <c r="AU68" s="62"/>
      <c r="AV68" s="62"/>
      <c r="AW68" s="62"/>
      <c r="AX68" s="62"/>
      <c r="AY68" s="62"/>
    </row>
    <row r="69" spans="1:53" ht="43.95" customHeight="1">
      <c r="A69" s="61"/>
      <c r="B69" s="479" t="s">
        <v>201</v>
      </c>
      <c r="C69" s="1051" t="s">
        <v>204</v>
      </c>
      <c r="D69" s="1051"/>
      <c r="E69" s="1051"/>
      <c r="F69" s="1051"/>
      <c r="G69" s="1051"/>
      <c r="H69" s="1051"/>
      <c r="I69" s="1051"/>
      <c r="J69" s="1051"/>
      <c r="K69" s="1051"/>
      <c r="L69" s="1051"/>
      <c r="M69" s="1051"/>
      <c r="N69" s="1051"/>
      <c r="O69" s="1051"/>
      <c r="P69" s="1051"/>
      <c r="Q69" s="1051"/>
      <c r="R69" s="1051"/>
      <c r="S69" s="1051"/>
      <c r="T69" s="1051"/>
      <c r="U69" s="1051"/>
      <c r="V69" s="1051"/>
      <c r="W69" s="1051"/>
      <c r="X69" s="1051"/>
      <c r="Y69" s="1051"/>
      <c r="Z69" s="1051"/>
      <c r="AA69" s="1051"/>
      <c r="AB69" s="1051"/>
      <c r="AC69" s="1051"/>
      <c r="AD69" s="1051"/>
      <c r="AE69" s="1051"/>
      <c r="AF69" s="1051"/>
      <c r="AG69" s="1051"/>
      <c r="AH69" s="1051"/>
      <c r="AI69" s="1051"/>
      <c r="AJ69" s="1051"/>
      <c r="AK69" s="1051"/>
      <c r="AL69" s="62"/>
      <c r="AM69" s="62"/>
      <c r="AN69" s="62"/>
      <c r="AO69" s="62"/>
      <c r="AP69" s="62"/>
      <c r="AQ69" s="62"/>
      <c r="AR69" s="62"/>
      <c r="AS69" s="62"/>
      <c r="AT69" s="62"/>
      <c r="AU69" s="62"/>
      <c r="AV69" s="62"/>
      <c r="AW69" s="62"/>
      <c r="AX69" s="62"/>
      <c r="AY69" s="62"/>
    </row>
    <row r="70" spans="1:53" ht="7.95"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95" customHeight="1" thickBot="1">
      <c r="A71" s="61"/>
      <c r="B71" s="1036" t="s">
        <v>205</v>
      </c>
      <c r="C71" s="1037"/>
      <c r="D71" s="1038"/>
      <c r="E71" s="1042" t="s">
        <v>206</v>
      </c>
      <c r="F71" s="1043"/>
      <c r="G71" s="1043"/>
      <c r="H71" s="1043"/>
      <c r="I71" s="1043"/>
      <c r="J71" s="1043"/>
      <c r="K71" s="1043"/>
      <c r="L71" s="1043"/>
      <c r="M71" s="1043"/>
      <c r="N71" s="1043"/>
      <c r="O71" s="1043"/>
      <c r="P71" s="1043"/>
      <c r="Q71" s="1043"/>
      <c r="R71" s="1043"/>
      <c r="S71" s="1043"/>
      <c r="T71" s="1043"/>
      <c r="U71" s="1043"/>
      <c r="V71" s="1043"/>
      <c r="W71" s="1043"/>
      <c r="X71" s="1043"/>
      <c r="Y71" s="1043"/>
      <c r="Z71" s="1043"/>
      <c r="AA71" s="1043"/>
      <c r="AB71" s="1043"/>
      <c r="AC71" s="1043"/>
      <c r="AD71" s="1043"/>
      <c r="AE71" s="1043"/>
      <c r="AF71" s="1043"/>
      <c r="AG71" s="1043"/>
      <c r="AH71" s="1043"/>
      <c r="AI71" s="1043"/>
      <c r="AJ71" s="1043"/>
      <c r="AK71" s="1044"/>
      <c r="AL71" s="62"/>
      <c r="AM71" s="61"/>
      <c r="AN71" s="145"/>
      <c r="AO71" s="145"/>
      <c r="AP71" s="145"/>
      <c r="AQ71" s="145"/>
      <c r="AR71" s="145"/>
      <c r="AS71" s="145"/>
      <c r="AT71" s="145"/>
      <c r="AU71" s="145"/>
      <c r="AV71" s="145"/>
      <c r="AW71" s="145"/>
      <c r="AX71" s="145"/>
      <c r="AY71" s="145"/>
      <c r="AZ71" s="281"/>
      <c r="BA71" s="481" t="s">
        <v>207</v>
      </c>
    </row>
    <row r="72" spans="1:53" ht="15" customHeight="1">
      <c r="A72" s="61"/>
      <c r="B72" s="790" t="s">
        <v>208</v>
      </c>
      <c r="C72" s="791"/>
      <c r="D72" s="791"/>
      <c r="E72" s="818"/>
      <c r="F72" s="819"/>
      <c r="G72" s="873" t="s">
        <v>209</v>
      </c>
      <c r="H72" s="873"/>
      <c r="I72" s="873"/>
      <c r="J72" s="873"/>
      <c r="K72" s="873"/>
      <c r="L72" s="873"/>
      <c r="M72" s="873"/>
      <c r="N72" s="873"/>
      <c r="O72" s="873"/>
      <c r="P72" s="873"/>
      <c r="Q72" s="873"/>
      <c r="R72" s="873"/>
      <c r="S72" s="873"/>
      <c r="T72" s="873"/>
      <c r="U72" s="873"/>
      <c r="V72" s="873"/>
      <c r="W72" s="873"/>
      <c r="X72" s="873"/>
      <c r="Y72" s="873"/>
      <c r="Z72" s="873"/>
      <c r="AA72" s="873"/>
      <c r="AB72" s="873"/>
      <c r="AC72" s="873"/>
      <c r="AD72" s="873"/>
      <c r="AE72" s="873"/>
      <c r="AF72" s="873"/>
      <c r="AG72" s="873"/>
      <c r="AH72" s="873"/>
      <c r="AI72" s="873"/>
      <c r="AJ72" s="873"/>
      <c r="AK72" s="874"/>
      <c r="AL72" s="62"/>
      <c r="AM72" s="838" t="str">
        <f>IF(AI65="該当", "！この区分（４項目）から２つ以上の取組が選択されていません。",  "！この区分（４項目）から１つ以上の取組が選択されていません。")</f>
        <v>！この区分（４項目）から１つ以上の取組が選択されていません。</v>
      </c>
      <c r="AN72" s="839"/>
      <c r="AO72" s="839"/>
      <c r="AP72" s="839"/>
      <c r="AQ72" s="839"/>
      <c r="AR72" s="839"/>
      <c r="AS72" s="839"/>
      <c r="AT72" s="839"/>
      <c r="AU72" s="839"/>
      <c r="AV72" s="839"/>
      <c r="AW72" s="839"/>
      <c r="AX72" s="840"/>
      <c r="AY72" s="62"/>
      <c r="AZ72" s="29"/>
      <c r="BA72" s="836">
        <f>COUNTIF(E72:F75, "✓")+COUNTIF(E72:F75, "誓約")</f>
        <v>0</v>
      </c>
    </row>
    <row r="73" spans="1:53" ht="15" customHeight="1" thickBot="1">
      <c r="A73" s="61"/>
      <c r="B73" s="868"/>
      <c r="C73" s="869"/>
      <c r="D73" s="869"/>
      <c r="E73" s="820"/>
      <c r="F73" s="821"/>
      <c r="G73" s="1018" t="s">
        <v>210</v>
      </c>
      <c r="H73" s="1018"/>
      <c r="I73" s="1018"/>
      <c r="J73" s="1018"/>
      <c r="K73" s="1018"/>
      <c r="L73" s="1018"/>
      <c r="M73" s="1018"/>
      <c r="N73" s="1018"/>
      <c r="O73" s="1018"/>
      <c r="P73" s="1018"/>
      <c r="Q73" s="1018"/>
      <c r="R73" s="1018"/>
      <c r="S73" s="1018"/>
      <c r="T73" s="1018"/>
      <c r="U73" s="1018"/>
      <c r="V73" s="1018"/>
      <c r="W73" s="1018"/>
      <c r="X73" s="1018"/>
      <c r="Y73" s="1018"/>
      <c r="Z73" s="1018"/>
      <c r="AA73" s="1018"/>
      <c r="AB73" s="1018"/>
      <c r="AC73" s="1018"/>
      <c r="AD73" s="1018"/>
      <c r="AE73" s="1018"/>
      <c r="AF73" s="1018"/>
      <c r="AG73" s="1018"/>
      <c r="AH73" s="1018"/>
      <c r="AI73" s="1018"/>
      <c r="AJ73" s="1018"/>
      <c r="AK73" s="578"/>
      <c r="AL73" s="62"/>
      <c r="AM73" s="841"/>
      <c r="AN73" s="842"/>
      <c r="AO73" s="842"/>
      <c r="AP73" s="842"/>
      <c r="AQ73" s="842"/>
      <c r="AR73" s="842"/>
      <c r="AS73" s="842"/>
      <c r="AT73" s="842"/>
      <c r="AU73" s="842"/>
      <c r="AV73" s="842"/>
      <c r="AW73" s="842"/>
      <c r="AX73" s="843"/>
      <c r="AY73" s="476"/>
      <c r="AZ73" s="482"/>
      <c r="BA73" s="836"/>
    </row>
    <row r="74" spans="1:53" ht="15" customHeight="1">
      <c r="A74" s="61"/>
      <c r="B74" s="868"/>
      <c r="C74" s="869"/>
      <c r="D74" s="869"/>
      <c r="E74" s="820"/>
      <c r="F74" s="821"/>
      <c r="G74" s="827" t="s">
        <v>211</v>
      </c>
      <c r="H74" s="827"/>
      <c r="I74" s="827"/>
      <c r="J74" s="827"/>
      <c r="K74" s="827"/>
      <c r="L74" s="827"/>
      <c r="M74" s="827"/>
      <c r="N74" s="827"/>
      <c r="O74" s="827"/>
      <c r="P74" s="827"/>
      <c r="Q74" s="827"/>
      <c r="R74" s="827"/>
      <c r="S74" s="827"/>
      <c r="T74" s="827"/>
      <c r="U74" s="827"/>
      <c r="V74" s="827"/>
      <c r="W74" s="827"/>
      <c r="X74" s="827"/>
      <c r="Y74" s="827"/>
      <c r="Z74" s="827"/>
      <c r="AA74" s="827"/>
      <c r="AB74" s="827"/>
      <c r="AC74" s="827"/>
      <c r="AD74" s="827"/>
      <c r="AE74" s="827"/>
      <c r="AF74" s="827"/>
      <c r="AG74" s="827"/>
      <c r="AH74" s="827"/>
      <c r="AI74" s="827"/>
      <c r="AJ74" s="827"/>
      <c r="AK74" s="828"/>
      <c r="AL74" s="62"/>
      <c r="AM74" s="476"/>
      <c r="AN74" s="476"/>
      <c r="AO74" s="476"/>
      <c r="AP74" s="476"/>
      <c r="AQ74" s="476"/>
      <c r="AR74" s="476"/>
      <c r="AS74" s="476"/>
      <c r="AT74" s="476"/>
      <c r="AU74" s="476"/>
      <c r="AV74" s="476"/>
      <c r="AW74" s="476"/>
      <c r="AX74" s="476"/>
      <c r="AY74" s="476"/>
      <c r="AZ74" s="482"/>
      <c r="BA74" s="836"/>
    </row>
    <row r="75" spans="1:53" ht="15" customHeight="1" thickBot="1">
      <c r="A75" s="61"/>
      <c r="B75" s="870"/>
      <c r="C75" s="871"/>
      <c r="D75" s="871"/>
      <c r="E75" s="816"/>
      <c r="F75" s="817"/>
      <c r="G75" s="931" t="s">
        <v>212</v>
      </c>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931"/>
      <c r="AK75" s="579"/>
      <c r="AL75" s="62"/>
      <c r="AM75" s="483"/>
      <c r="AN75" s="483"/>
      <c r="AO75" s="483"/>
      <c r="AP75" s="483"/>
      <c r="AQ75" s="483"/>
      <c r="AR75" s="483"/>
      <c r="AS75" s="483"/>
      <c r="AT75" s="483"/>
      <c r="AU75" s="483"/>
      <c r="AV75" s="483"/>
      <c r="AW75" s="483"/>
      <c r="AX75" s="483"/>
      <c r="AY75" s="62"/>
      <c r="AZ75" s="29"/>
      <c r="BA75" s="836"/>
    </row>
    <row r="76" spans="1:53" ht="39.6" customHeight="1">
      <c r="A76" s="61"/>
      <c r="B76" s="790" t="s">
        <v>213</v>
      </c>
      <c r="C76" s="791"/>
      <c r="D76" s="791"/>
      <c r="E76" s="818"/>
      <c r="F76" s="819"/>
      <c r="G76" s="873" t="s">
        <v>214</v>
      </c>
      <c r="H76" s="873"/>
      <c r="I76" s="873"/>
      <c r="J76" s="873"/>
      <c r="K76" s="873"/>
      <c r="L76" s="873"/>
      <c r="M76" s="873"/>
      <c r="N76" s="873"/>
      <c r="O76" s="873"/>
      <c r="P76" s="873"/>
      <c r="Q76" s="873"/>
      <c r="R76" s="873"/>
      <c r="S76" s="873"/>
      <c r="T76" s="873"/>
      <c r="U76" s="873"/>
      <c r="V76" s="873"/>
      <c r="W76" s="873"/>
      <c r="X76" s="873"/>
      <c r="Y76" s="873"/>
      <c r="Z76" s="873"/>
      <c r="AA76" s="873"/>
      <c r="AB76" s="873"/>
      <c r="AC76" s="873"/>
      <c r="AD76" s="873"/>
      <c r="AE76" s="873"/>
      <c r="AF76" s="873"/>
      <c r="AG76" s="873"/>
      <c r="AH76" s="873"/>
      <c r="AI76" s="873"/>
      <c r="AJ76" s="873"/>
      <c r="AK76" s="874"/>
      <c r="AL76" s="62"/>
      <c r="AM76" s="838" t="str">
        <f>IF(AI65="該当", "！この区分（４項目）から２つ以上の取組が選択されていません。",  "！この区分（４項目）から１つ以上の取組が選択されていません。")</f>
        <v>！この区分（４項目）から１つ以上の取組が選択されていません。</v>
      </c>
      <c r="AN76" s="839"/>
      <c r="AO76" s="839"/>
      <c r="AP76" s="839"/>
      <c r="AQ76" s="839"/>
      <c r="AR76" s="839"/>
      <c r="AS76" s="839"/>
      <c r="AT76" s="839"/>
      <c r="AU76" s="839"/>
      <c r="AV76" s="839"/>
      <c r="AW76" s="839"/>
      <c r="AX76" s="840"/>
      <c r="AY76" s="62"/>
      <c r="AZ76" s="29"/>
      <c r="BA76" s="836">
        <f>COUNTIF(E76:F79, "✓")+COUNTIF(E76:F79, "誓約")</f>
        <v>0</v>
      </c>
    </row>
    <row r="77" spans="1:53" ht="15" customHeight="1" thickBot="1">
      <c r="A77" s="61"/>
      <c r="B77" s="868"/>
      <c r="C77" s="869"/>
      <c r="D77" s="869"/>
      <c r="E77" s="820"/>
      <c r="F77" s="821"/>
      <c r="G77" s="1018" t="s">
        <v>215</v>
      </c>
      <c r="H77" s="1018"/>
      <c r="I77" s="1018"/>
      <c r="J77" s="1018"/>
      <c r="K77" s="1018"/>
      <c r="L77" s="1018"/>
      <c r="M77" s="1018"/>
      <c r="N77" s="1018"/>
      <c r="O77" s="1018"/>
      <c r="P77" s="1018"/>
      <c r="Q77" s="1018"/>
      <c r="R77" s="1018"/>
      <c r="S77" s="1018"/>
      <c r="T77" s="1018"/>
      <c r="U77" s="1018"/>
      <c r="V77" s="1018"/>
      <c r="W77" s="1018"/>
      <c r="X77" s="1018"/>
      <c r="Y77" s="1018"/>
      <c r="Z77" s="1018"/>
      <c r="AA77" s="1018"/>
      <c r="AB77" s="1018"/>
      <c r="AC77" s="1018"/>
      <c r="AD77" s="1018"/>
      <c r="AE77" s="1018"/>
      <c r="AF77" s="1018"/>
      <c r="AG77" s="1018"/>
      <c r="AH77" s="1018"/>
      <c r="AI77" s="1018"/>
      <c r="AJ77" s="1018"/>
      <c r="AK77" s="580"/>
      <c r="AL77" s="62"/>
      <c r="AM77" s="841"/>
      <c r="AN77" s="842"/>
      <c r="AO77" s="842"/>
      <c r="AP77" s="842"/>
      <c r="AQ77" s="842"/>
      <c r="AR77" s="842"/>
      <c r="AS77" s="842"/>
      <c r="AT77" s="842"/>
      <c r="AU77" s="842"/>
      <c r="AV77" s="842"/>
      <c r="AW77" s="842"/>
      <c r="AX77" s="843"/>
      <c r="AY77" s="476"/>
      <c r="AZ77" s="482"/>
      <c r="BA77" s="836"/>
    </row>
    <row r="78" spans="1:53" ht="15" customHeight="1">
      <c r="A78" s="61"/>
      <c r="B78" s="868"/>
      <c r="C78" s="869"/>
      <c r="D78" s="869"/>
      <c r="E78" s="820"/>
      <c r="F78" s="821"/>
      <c r="G78" s="826" t="s">
        <v>216</v>
      </c>
      <c r="H78" s="827"/>
      <c r="I78" s="827"/>
      <c r="J78" s="827"/>
      <c r="K78" s="827"/>
      <c r="L78" s="827"/>
      <c r="M78" s="827"/>
      <c r="N78" s="827"/>
      <c r="O78" s="827"/>
      <c r="P78" s="827"/>
      <c r="Q78" s="827"/>
      <c r="R78" s="827"/>
      <c r="S78" s="827"/>
      <c r="T78" s="827"/>
      <c r="U78" s="827"/>
      <c r="V78" s="827"/>
      <c r="W78" s="827"/>
      <c r="X78" s="827"/>
      <c r="Y78" s="827"/>
      <c r="Z78" s="827"/>
      <c r="AA78" s="827"/>
      <c r="AB78" s="827"/>
      <c r="AC78" s="827"/>
      <c r="AD78" s="827"/>
      <c r="AE78" s="827"/>
      <c r="AF78" s="827"/>
      <c r="AG78" s="827"/>
      <c r="AH78" s="827"/>
      <c r="AI78" s="827"/>
      <c r="AJ78" s="827"/>
      <c r="AK78" s="828"/>
      <c r="AL78" s="62"/>
      <c r="AM78" s="484"/>
      <c r="AN78" s="476"/>
      <c r="AO78" s="476"/>
      <c r="AP78" s="476"/>
      <c r="AQ78" s="476"/>
      <c r="AR78" s="476"/>
      <c r="AS78" s="476"/>
      <c r="AT78" s="476"/>
      <c r="AU78" s="476"/>
      <c r="AV78" s="476"/>
      <c r="AW78" s="476"/>
      <c r="AX78" s="476"/>
      <c r="AY78" s="476"/>
      <c r="AZ78" s="482"/>
      <c r="BA78" s="836"/>
    </row>
    <row r="79" spans="1:53" ht="15" customHeight="1" thickBot="1">
      <c r="A79" s="61"/>
      <c r="B79" s="870"/>
      <c r="C79" s="871"/>
      <c r="D79" s="871"/>
      <c r="E79" s="1040"/>
      <c r="F79" s="1041"/>
      <c r="G79" s="875" t="s">
        <v>217</v>
      </c>
      <c r="H79" s="875"/>
      <c r="I79" s="875"/>
      <c r="J79" s="875"/>
      <c r="K79" s="875"/>
      <c r="L79" s="875"/>
      <c r="M79" s="875"/>
      <c r="N79" s="875"/>
      <c r="O79" s="875"/>
      <c r="P79" s="875"/>
      <c r="Q79" s="875"/>
      <c r="R79" s="875"/>
      <c r="S79" s="875"/>
      <c r="T79" s="875"/>
      <c r="U79" s="875"/>
      <c r="V79" s="875"/>
      <c r="W79" s="875"/>
      <c r="X79" s="875"/>
      <c r="Y79" s="875"/>
      <c r="Z79" s="875"/>
      <c r="AA79" s="875"/>
      <c r="AB79" s="875"/>
      <c r="AC79" s="875"/>
      <c r="AD79" s="875"/>
      <c r="AE79" s="875"/>
      <c r="AF79" s="875"/>
      <c r="AG79" s="875"/>
      <c r="AH79" s="875"/>
      <c r="AI79" s="875"/>
      <c r="AJ79" s="875"/>
      <c r="AK79" s="880"/>
      <c r="AL79" s="62"/>
      <c r="AM79" s="483"/>
      <c r="AN79" s="483"/>
      <c r="AO79" s="483"/>
      <c r="AP79" s="483"/>
      <c r="AQ79" s="483"/>
      <c r="AR79" s="483"/>
      <c r="AS79" s="483"/>
      <c r="AT79" s="483"/>
      <c r="AU79" s="483"/>
      <c r="AV79" s="483"/>
      <c r="AW79" s="483"/>
      <c r="AX79" s="483"/>
      <c r="AY79" s="62"/>
      <c r="AZ79" s="29"/>
      <c r="BA79" s="836"/>
    </row>
    <row r="80" spans="1:53" ht="15" customHeight="1">
      <c r="A80" s="61"/>
      <c r="B80" s="790" t="s">
        <v>218</v>
      </c>
      <c r="C80" s="791"/>
      <c r="D80" s="791"/>
      <c r="E80" s="818"/>
      <c r="F80" s="819"/>
      <c r="G80" s="1019" t="s">
        <v>219</v>
      </c>
      <c r="H80" s="1019"/>
      <c r="I80" s="1019"/>
      <c r="J80" s="1019"/>
      <c r="K80" s="1019"/>
      <c r="L80" s="1019"/>
      <c r="M80" s="1019"/>
      <c r="N80" s="1019"/>
      <c r="O80" s="1019"/>
      <c r="P80" s="1019"/>
      <c r="Q80" s="1019"/>
      <c r="R80" s="1019"/>
      <c r="S80" s="1019"/>
      <c r="T80" s="1019"/>
      <c r="U80" s="1019"/>
      <c r="V80" s="1019"/>
      <c r="W80" s="1019"/>
      <c r="X80" s="1019"/>
      <c r="Y80" s="1019"/>
      <c r="Z80" s="1019"/>
      <c r="AA80" s="1019"/>
      <c r="AB80" s="1019"/>
      <c r="AC80" s="1019"/>
      <c r="AD80" s="1019"/>
      <c r="AE80" s="1019"/>
      <c r="AF80" s="1019"/>
      <c r="AG80" s="1019"/>
      <c r="AH80" s="1019"/>
      <c r="AI80" s="1019"/>
      <c r="AJ80" s="1019"/>
      <c r="AK80" s="580"/>
      <c r="AL80" s="62"/>
      <c r="AM80" s="838" t="str">
        <f>IF(AI65="該当", "！この区分（４項目）から２つ以上の取組が選択されていません。",  "！この区分（４項目）から１つ以上の取組が選択されていません。")</f>
        <v>！この区分（４項目）から１つ以上の取組が選択されていません。</v>
      </c>
      <c r="AN80" s="839"/>
      <c r="AO80" s="839"/>
      <c r="AP80" s="839"/>
      <c r="AQ80" s="839"/>
      <c r="AR80" s="839"/>
      <c r="AS80" s="839"/>
      <c r="AT80" s="839"/>
      <c r="AU80" s="839"/>
      <c r="AV80" s="839"/>
      <c r="AW80" s="839"/>
      <c r="AX80" s="840"/>
      <c r="AY80" s="62"/>
      <c r="AZ80" s="29"/>
      <c r="BA80" s="836">
        <f>COUNTIF(E80:F83, "✓")+COUNTIF(E80:F83, "誓約")</f>
        <v>0</v>
      </c>
    </row>
    <row r="81" spans="1:53" ht="28.2" customHeight="1" thickBot="1">
      <c r="A81" s="61"/>
      <c r="B81" s="868"/>
      <c r="C81" s="869"/>
      <c r="D81" s="869"/>
      <c r="E81" s="820"/>
      <c r="F81" s="821"/>
      <c r="G81" s="827" t="s">
        <v>220</v>
      </c>
      <c r="H81" s="827"/>
      <c r="I81" s="827"/>
      <c r="J81" s="827"/>
      <c r="K81" s="827"/>
      <c r="L81" s="827"/>
      <c r="M81" s="827"/>
      <c r="N81" s="827"/>
      <c r="O81" s="827"/>
      <c r="P81" s="827"/>
      <c r="Q81" s="827"/>
      <c r="R81" s="827"/>
      <c r="S81" s="827"/>
      <c r="T81" s="827"/>
      <c r="U81" s="827"/>
      <c r="V81" s="827"/>
      <c r="W81" s="827"/>
      <c r="X81" s="827"/>
      <c r="Y81" s="827"/>
      <c r="Z81" s="827"/>
      <c r="AA81" s="827"/>
      <c r="AB81" s="827"/>
      <c r="AC81" s="827"/>
      <c r="AD81" s="827"/>
      <c r="AE81" s="827"/>
      <c r="AF81" s="827"/>
      <c r="AG81" s="827"/>
      <c r="AH81" s="827"/>
      <c r="AI81" s="827"/>
      <c r="AJ81" s="827"/>
      <c r="AK81" s="828"/>
      <c r="AL81" s="62"/>
      <c r="AM81" s="841"/>
      <c r="AN81" s="842"/>
      <c r="AO81" s="842"/>
      <c r="AP81" s="842"/>
      <c r="AQ81" s="842"/>
      <c r="AR81" s="842"/>
      <c r="AS81" s="842"/>
      <c r="AT81" s="842"/>
      <c r="AU81" s="842"/>
      <c r="AV81" s="842"/>
      <c r="AW81" s="842"/>
      <c r="AX81" s="843"/>
      <c r="AY81" s="476"/>
      <c r="AZ81" s="482"/>
      <c r="BA81" s="836"/>
    </row>
    <row r="82" spans="1:53" ht="28.2" customHeight="1">
      <c r="A82" s="61"/>
      <c r="B82" s="868"/>
      <c r="C82" s="869"/>
      <c r="D82" s="869"/>
      <c r="E82" s="820"/>
      <c r="F82" s="821"/>
      <c r="G82" s="827" t="s">
        <v>221</v>
      </c>
      <c r="H82" s="827"/>
      <c r="I82" s="827"/>
      <c r="J82" s="827"/>
      <c r="K82" s="827"/>
      <c r="L82" s="827"/>
      <c r="M82" s="827"/>
      <c r="N82" s="827"/>
      <c r="O82" s="827"/>
      <c r="P82" s="827"/>
      <c r="Q82" s="827"/>
      <c r="R82" s="827"/>
      <c r="S82" s="827"/>
      <c r="T82" s="827"/>
      <c r="U82" s="827"/>
      <c r="V82" s="827"/>
      <c r="W82" s="827"/>
      <c r="X82" s="827"/>
      <c r="Y82" s="827"/>
      <c r="Z82" s="827"/>
      <c r="AA82" s="827"/>
      <c r="AB82" s="827"/>
      <c r="AC82" s="827"/>
      <c r="AD82" s="827"/>
      <c r="AE82" s="827"/>
      <c r="AF82" s="827"/>
      <c r="AG82" s="827"/>
      <c r="AH82" s="827"/>
      <c r="AI82" s="827"/>
      <c r="AJ82" s="827"/>
      <c r="AK82" s="828"/>
      <c r="AL82" s="62"/>
      <c r="AM82" s="476"/>
      <c r="AN82" s="476"/>
      <c r="AO82" s="476"/>
      <c r="AP82" s="476"/>
      <c r="AQ82" s="476"/>
      <c r="AR82" s="476"/>
      <c r="AS82" s="476"/>
      <c r="AT82" s="476"/>
      <c r="AU82" s="476"/>
      <c r="AV82" s="476"/>
      <c r="AW82" s="476"/>
      <c r="AX82" s="476"/>
      <c r="AY82" s="476"/>
      <c r="AZ82" s="482"/>
      <c r="BA82" s="836"/>
    </row>
    <row r="83" spans="1:53" ht="15" customHeight="1" thickBot="1">
      <c r="A83" s="61"/>
      <c r="B83" s="870"/>
      <c r="C83" s="871"/>
      <c r="D83" s="871"/>
      <c r="E83" s="820"/>
      <c r="F83" s="821"/>
      <c r="G83" s="877" t="s">
        <v>222</v>
      </c>
      <c r="H83" s="877"/>
      <c r="I83" s="877"/>
      <c r="J83" s="877"/>
      <c r="K83" s="877"/>
      <c r="L83" s="877"/>
      <c r="M83" s="877"/>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7"/>
      <c r="AK83" s="880"/>
      <c r="AL83" s="62"/>
      <c r="AM83" s="483"/>
      <c r="AN83" s="483"/>
      <c r="AO83" s="483"/>
      <c r="AP83" s="483"/>
      <c r="AQ83" s="483"/>
      <c r="AR83" s="483"/>
      <c r="AS83" s="483"/>
      <c r="AT83" s="483"/>
      <c r="AU83" s="483"/>
      <c r="AV83" s="483"/>
      <c r="AW83" s="483"/>
      <c r="AX83" s="483"/>
      <c r="AY83" s="62"/>
      <c r="AZ83" s="29"/>
      <c r="BA83" s="836"/>
    </row>
    <row r="84" spans="1:53" ht="15" customHeight="1">
      <c r="A84" s="61"/>
      <c r="B84" s="790" t="s">
        <v>223</v>
      </c>
      <c r="C84" s="791"/>
      <c r="D84" s="791"/>
      <c r="E84" s="818"/>
      <c r="F84" s="819"/>
      <c r="G84" s="873" t="s">
        <v>224</v>
      </c>
      <c r="H84" s="873"/>
      <c r="I84" s="873"/>
      <c r="J84" s="873"/>
      <c r="K84" s="873"/>
      <c r="L84" s="873"/>
      <c r="M84" s="873"/>
      <c r="N84" s="873"/>
      <c r="O84" s="873"/>
      <c r="P84" s="873"/>
      <c r="Q84" s="873"/>
      <c r="R84" s="873"/>
      <c r="S84" s="873"/>
      <c r="T84" s="873"/>
      <c r="U84" s="873"/>
      <c r="V84" s="873"/>
      <c r="W84" s="873"/>
      <c r="X84" s="873"/>
      <c r="Y84" s="873"/>
      <c r="Z84" s="873"/>
      <c r="AA84" s="873"/>
      <c r="AB84" s="873"/>
      <c r="AC84" s="873"/>
      <c r="AD84" s="873"/>
      <c r="AE84" s="873"/>
      <c r="AF84" s="873"/>
      <c r="AG84" s="873"/>
      <c r="AH84" s="873"/>
      <c r="AI84" s="873"/>
      <c r="AJ84" s="873"/>
      <c r="AK84" s="874"/>
      <c r="AL84" s="62"/>
      <c r="AM84" s="844" t="str">
        <f>IF(AI65="該当", "！この区分（４項目）から２つ以上の取組が選択されていません。",  "！この区分（４項目）から１つ以上の取組が選択されていません。")</f>
        <v>！この区分（４項目）から１つ以上の取組が選択されていません。</v>
      </c>
      <c r="AN84" s="839"/>
      <c r="AO84" s="839"/>
      <c r="AP84" s="839"/>
      <c r="AQ84" s="839"/>
      <c r="AR84" s="839"/>
      <c r="AS84" s="839"/>
      <c r="AT84" s="839"/>
      <c r="AU84" s="839"/>
      <c r="AV84" s="839"/>
      <c r="AW84" s="839"/>
      <c r="AX84" s="840"/>
      <c r="AY84" s="62"/>
      <c r="AZ84" s="29"/>
      <c r="BA84" s="836">
        <f>COUNTIF(E84:F87, "✓")+COUNTIF(E84:F87, "誓約")</f>
        <v>0</v>
      </c>
    </row>
    <row r="85" spans="1:53" ht="15" customHeight="1" thickBot="1">
      <c r="A85" s="61"/>
      <c r="B85" s="868"/>
      <c r="C85" s="869"/>
      <c r="D85" s="869"/>
      <c r="E85" s="820"/>
      <c r="F85" s="821"/>
      <c r="G85" s="827" t="s">
        <v>225</v>
      </c>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8"/>
      <c r="AL85" s="61"/>
      <c r="AM85" s="841"/>
      <c r="AN85" s="842"/>
      <c r="AO85" s="842"/>
      <c r="AP85" s="842"/>
      <c r="AQ85" s="842"/>
      <c r="AR85" s="842"/>
      <c r="AS85" s="842"/>
      <c r="AT85" s="842"/>
      <c r="AU85" s="842"/>
      <c r="AV85" s="842"/>
      <c r="AW85" s="842"/>
      <c r="AX85" s="843"/>
      <c r="AY85" s="476"/>
      <c r="AZ85" s="482"/>
      <c r="BA85" s="836"/>
    </row>
    <row r="86" spans="1:53" ht="28.2" customHeight="1">
      <c r="A86" s="61"/>
      <c r="B86" s="868"/>
      <c r="C86" s="869"/>
      <c r="D86" s="869"/>
      <c r="E86" s="820"/>
      <c r="F86" s="821"/>
      <c r="G86" s="827" t="s">
        <v>226</v>
      </c>
      <c r="H86" s="827"/>
      <c r="I86" s="827"/>
      <c r="J86" s="827"/>
      <c r="K86" s="827"/>
      <c r="L86" s="827"/>
      <c r="M86" s="827"/>
      <c r="N86" s="827"/>
      <c r="O86" s="827"/>
      <c r="P86" s="827"/>
      <c r="Q86" s="827"/>
      <c r="R86" s="827"/>
      <c r="S86" s="827"/>
      <c r="T86" s="827"/>
      <c r="U86" s="827"/>
      <c r="V86" s="827"/>
      <c r="W86" s="827"/>
      <c r="X86" s="827"/>
      <c r="Y86" s="827"/>
      <c r="Z86" s="827"/>
      <c r="AA86" s="827"/>
      <c r="AB86" s="827"/>
      <c r="AC86" s="827"/>
      <c r="AD86" s="827"/>
      <c r="AE86" s="827"/>
      <c r="AF86" s="827"/>
      <c r="AG86" s="827"/>
      <c r="AH86" s="827"/>
      <c r="AI86" s="827"/>
      <c r="AJ86" s="827"/>
      <c r="AK86" s="828"/>
      <c r="AL86" s="62"/>
      <c r="AM86" s="476"/>
      <c r="AN86" s="476"/>
      <c r="AO86" s="476"/>
      <c r="AP86" s="476"/>
      <c r="AQ86" s="476"/>
      <c r="AR86" s="476"/>
      <c r="AS86" s="476"/>
      <c r="AT86" s="476"/>
      <c r="AU86" s="476"/>
      <c r="AV86" s="476"/>
      <c r="AW86" s="476"/>
      <c r="AX86" s="476"/>
      <c r="AY86" s="476"/>
      <c r="AZ86" s="482"/>
      <c r="BA86" s="836"/>
    </row>
    <row r="87" spans="1:53" ht="15" customHeight="1" thickBot="1">
      <c r="A87" s="61"/>
      <c r="B87" s="870"/>
      <c r="C87" s="871"/>
      <c r="D87" s="871"/>
      <c r="E87" s="820"/>
      <c r="F87" s="821"/>
      <c r="G87" s="877" t="s">
        <v>227</v>
      </c>
      <c r="H87" s="877"/>
      <c r="I87" s="877"/>
      <c r="J87" s="877"/>
      <c r="K87" s="877"/>
      <c r="L87" s="877"/>
      <c r="M87" s="877"/>
      <c r="N87" s="877"/>
      <c r="O87" s="877"/>
      <c r="P87" s="877"/>
      <c r="Q87" s="877"/>
      <c r="R87" s="877"/>
      <c r="S87" s="877"/>
      <c r="T87" s="877"/>
      <c r="U87" s="877"/>
      <c r="V87" s="877"/>
      <c r="W87" s="877"/>
      <c r="X87" s="877"/>
      <c r="Y87" s="877"/>
      <c r="Z87" s="877"/>
      <c r="AA87" s="877"/>
      <c r="AB87" s="877"/>
      <c r="AC87" s="877"/>
      <c r="AD87" s="877"/>
      <c r="AE87" s="877"/>
      <c r="AF87" s="877"/>
      <c r="AG87" s="877"/>
      <c r="AH87" s="877"/>
      <c r="AI87" s="877"/>
      <c r="AJ87" s="877"/>
      <c r="AK87" s="880"/>
      <c r="AL87" s="62"/>
      <c r="AM87" s="476"/>
      <c r="AN87" s="476"/>
      <c r="AO87" s="476"/>
      <c r="AP87" s="476"/>
      <c r="AQ87" s="476"/>
      <c r="AR87" s="476"/>
      <c r="AS87" s="476"/>
      <c r="AT87" s="476"/>
      <c r="AU87" s="476"/>
      <c r="AV87" s="476"/>
      <c r="AW87" s="476"/>
      <c r="AX87" s="476"/>
      <c r="AY87" s="62"/>
      <c r="AZ87" s="29"/>
      <c r="BA87" s="836"/>
    </row>
    <row r="88" spans="1:53" ht="28.2" customHeight="1" thickBot="1">
      <c r="A88" s="61"/>
      <c r="B88" s="790" t="s">
        <v>228</v>
      </c>
      <c r="C88" s="791"/>
      <c r="D88" s="791"/>
      <c r="E88" s="818"/>
      <c r="F88" s="819"/>
      <c r="G88" s="872" t="s">
        <v>229</v>
      </c>
      <c r="H88" s="873"/>
      <c r="I88" s="873"/>
      <c r="J88" s="873"/>
      <c r="K88" s="873"/>
      <c r="L88" s="873"/>
      <c r="M88" s="873"/>
      <c r="N88" s="873"/>
      <c r="O88" s="873"/>
      <c r="P88" s="873"/>
      <c r="Q88" s="873"/>
      <c r="R88" s="873"/>
      <c r="S88" s="873"/>
      <c r="T88" s="873"/>
      <c r="U88" s="873"/>
      <c r="V88" s="873"/>
      <c r="W88" s="873"/>
      <c r="X88" s="873"/>
      <c r="Y88" s="873"/>
      <c r="Z88" s="873"/>
      <c r="AA88" s="873"/>
      <c r="AB88" s="873"/>
      <c r="AC88" s="873"/>
      <c r="AD88" s="873"/>
      <c r="AE88" s="873"/>
      <c r="AF88" s="873"/>
      <c r="AG88" s="873"/>
      <c r="AH88" s="873"/>
      <c r="AI88" s="873"/>
      <c r="AJ88" s="873"/>
      <c r="AK88" s="874"/>
      <c r="AL88" s="62"/>
      <c r="AM88" s="909" t="str">
        <f>IF(AND(AI65="該当", AND(E88="",E89= "")), "！⑰又は⑱の取組は必須です。",  "")</f>
        <v/>
      </c>
      <c r="AN88" s="910"/>
      <c r="AO88" s="910"/>
      <c r="AP88" s="910"/>
      <c r="AQ88" s="910"/>
      <c r="AR88" s="910"/>
      <c r="AS88" s="910"/>
      <c r="AT88" s="910"/>
      <c r="AU88" s="910"/>
      <c r="AV88" s="910"/>
      <c r="AW88" s="910"/>
      <c r="AX88" s="911"/>
      <c r="AY88" s="62"/>
      <c r="AZ88" s="29"/>
      <c r="BA88" s="912">
        <f>COUNTIF(E88:F95, "✓")+COUNTIF(E88:F95, "誓約")</f>
        <v>0</v>
      </c>
    </row>
    <row r="89" spans="1:53" ht="15" customHeight="1" thickBot="1">
      <c r="A89" s="61"/>
      <c r="B89" s="868"/>
      <c r="C89" s="869"/>
      <c r="D89" s="869"/>
      <c r="E89" s="820"/>
      <c r="F89" s="821"/>
      <c r="G89" s="827" t="s">
        <v>230</v>
      </c>
      <c r="H89" s="827"/>
      <c r="I89" s="827"/>
      <c r="J89" s="827"/>
      <c r="K89" s="827"/>
      <c r="L89" s="827"/>
      <c r="M89" s="827"/>
      <c r="N89" s="827"/>
      <c r="O89" s="827"/>
      <c r="P89" s="827"/>
      <c r="Q89" s="827"/>
      <c r="R89" s="827"/>
      <c r="S89" s="827"/>
      <c r="T89" s="827"/>
      <c r="U89" s="827"/>
      <c r="V89" s="827"/>
      <c r="W89" s="827"/>
      <c r="X89" s="827"/>
      <c r="Y89" s="827"/>
      <c r="Z89" s="827"/>
      <c r="AA89" s="827"/>
      <c r="AB89" s="827"/>
      <c r="AC89" s="827"/>
      <c r="AD89" s="827"/>
      <c r="AE89" s="827"/>
      <c r="AF89" s="827"/>
      <c r="AG89" s="827"/>
      <c r="AH89" s="827"/>
      <c r="AI89" s="827"/>
      <c r="AJ89" s="827"/>
      <c r="AK89" s="578"/>
      <c r="AL89" s="62"/>
      <c r="AM89" s="476"/>
      <c r="AN89" s="476"/>
      <c r="AO89" s="476"/>
      <c r="AP89" s="476"/>
      <c r="AQ89" s="476"/>
      <c r="AR89" s="476"/>
      <c r="AS89" s="476"/>
      <c r="AT89" s="476"/>
      <c r="AU89" s="476"/>
      <c r="AV89" s="476"/>
      <c r="AW89" s="476"/>
      <c r="AX89" s="476"/>
      <c r="AY89" s="476"/>
      <c r="AZ89" s="482"/>
      <c r="BA89" s="913"/>
    </row>
    <row r="90" spans="1:53" ht="15" customHeight="1">
      <c r="A90" s="61"/>
      <c r="B90" s="868"/>
      <c r="C90" s="869"/>
      <c r="D90" s="869"/>
      <c r="E90" s="820"/>
      <c r="F90" s="821"/>
      <c r="G90" s="827" t="s">
        <v>231</v>
      </c>
      <c r="H90" s="827"/>
      <c r="I90" s="827"/>
      <c r="J90" s="827"/>
      <c r="K90" s="827"/>
      <c r="L90" s="827"/>
      <c r="M90" s="827"/>
      <c r="N90" s="827"/>
      <c r="O90" s="827"/>
      <c r="P90" s="827"/>
      <c r="Q90" s="827"/>
      <c r="R90" s="827"/>
      <c r="S90" s="827"/>
      <c r="T90" s="827"/>
      <c r="U90" s="827"/>
      <c r="V90" s="827"/>
      <c r="W90" s="827"/>
      <c r="X90" s="827"/>
      <c r="Y90" s="827"/>
      <c r="Z90" s="827"/>
      <c r="AA90" s="827"/>
      <c r="AB90" s="827"/>
      <c r="AC90" s="827"/>
      <c r="AD90" s="827"/>
      <c r="AE90" s="827"/>
      <c r="AF90" s="827"/>
      <c r="AG90" s="827"/>
      <c r="AH90" s="827"/>
      <c r="AI90" s="827"/>
      <c r="AJ90" s="827"/>
      <c r="AK90" s="828"/>
      <c r="AL90" s="62"/>
      <c r="AM90" s="838" t="str">
        <f>IF(AI65="該当", "！この区分（８項目）から３つ以上の取組が選択されていません。",  "！この区分（４項目）から２つ以上の取組が選択されていません。")</f>
        <v>！この区分（４項目）から２つ以上の取組が選択されていません。</v>
      </c>
      <c r="AN90" s="839"/>
      <c r="AO90" s="839"/>
      <c r="AP90" s="839"/>
      <c r="AQ90" s="839"/>
      <c r="AR90" s="839"/>
      <c r="AS90" s="839"/>
      <c r="AT90" s="839"/>
      <c r="AU90" s="839"/>
      <c r="AV90" s="839"/>
      <c r="AW90" s="839"/>
      <c r="AX90" s="840"/>
      <c r="AY90" s="476"/>
      <c r="AZ90" s="482"/>
      <c r="BA90" s="913"/>
    </row>
    <row r="91" spans="1:53" ht="15" customHeight="1" thickBot="1">
      <c r="A91" s="61"/>
      <c r="B91" s="868"/>
      <c r="C91" s="869"/>
      <c r="D91" s="869"/>
      <c r="E91" s="820"/>
      <c r="F91" s="821"/>
      <c r="G91" s="875" t="s">
        <v>232</v>
      </c>
      <c r="H91" s="875"/>
      <c r="I91" s="875"/>
      <c r="J91" s="875"/>
      <c r="K91" s="875"/>
      <c r="L91" s="875"/>
      <c r="M91" s="875"/>
      <c r="N91" s="875"/>
      <c r="O91" s="875"/>
      <c r="P91" s="875"/>
      <c r="Q91" s="875"/>
      <c r="R91" s="875"/>
      <c r="S91" s="875"/>
      <c r="T91" s="875"/>
      <c r="U91" s="875"/>
      <c r="V91" s="875"/>
      <c r="W91" s="875"/>
      <c r="X91" s="875"/>
      <c r="Y91" s="875"/>
      <c r="Z91" s="875"/>
      <c r="AA91" s="875"/>
      <c r="AB91" s="875"/>
      <c r="AC91" s="875"/>
      <c r="AD91" s="875"/>
      <c r="AE91" s="875"/>
      <c r="AF91" s="875"/>
      <c r="AG91" s="875"/>
      <c r="AH91" s="875"/>
      <c r="AI91" s="875"/>
      <c r="AJ91" s="875"/>
      <c r="AK91" s="579"/>
      <c r="AL91" s="62"/>
      <c r="AM91" s="841"/>
      <c r="AN91" s="842"/>
      <c r="AO91" s="842"/>
      <c r="AP91" s="842"/>
      <c r="AQ91" s="842"/>
      <c r="AR91" s="842"/>
      <c r="AS91" s="842"/>
      <c r="AT91" s="842"/>
      <c r="AU91" s="842"/>
      <c r="AV91" s="842"/>
      <c r="AW91" s="842"/>
      <c r="AX91" s="843"/>
      <c r="AY91" s="62"/>
      <c r="AZ91" s="29"/>
      <c r="BA91" s="913"/>
    </row>
    <row r="92" spans="1:53" ht="15" customHeight="1">
      <c r="A92" s="61"/>
      <c r="B92" s="868"/>
      <c r="C92" s="869"/>
      <c r="D92" s="869"/>
      <c r="E92" s="820"/>
      <c r="F92" s="821"/>
      <c r="G92" s="875" t="s">
        <v>233</v>
      </c>
      <c r="H92" s="875"/>
      <c r="I92" s="875"/>
      <c r="J92" s="875"/>
      <c r="K92" s="875"/>
      <c r="L92" s="875"/>
      <c r="M92" s="875"/>
      <c r="N92" s="875"/>
      <c r="O92" s="875"/>
      <c r="P92" s="875"/>
      <c r="Q92" s="875"/>
      <c r="R92" s="875"/>
      <c r="S92" s="875"/>
      <c r="T92" s="875"/>
      <c r="U92" s="875"/>
      <c r="V92" s="875"/>
      <c r="W92" s="875"/>
      <c r="X92" s="875"/>
      <c r="Y92" s="875"/>
      <c r="Z92" s="875"/>
      <c r="AA92" s="875"/>
      <c r="AB92" s="875"/>
      <c r="AC92" s="875"/>
      <c r="AD92" s="875"/>
      <c r="AE92" s="875"/>
      <c r="AF92" s="875"/>
      <c r="AG92" s="875"/>
      <c r="AH92" s="875"/>
      <c r="AI92" s="875"/>
      <c r="AJ92" s="875"/>
      <c r="AK92" s="876"/>
      <c r="AL92" s="62"/>
      <c r="AM92" s="476"/>
      <c r="AN92" s="476"/>
      <c r="AO92" s="476"/>
      <c r="AP92" s="476"/>
      <c r="AQ92" s="476"/>
      <c r="AR92" s="476"/>
      <c r="AS92" s="476"/>
      <c r="AT92" s="476"/>
      <c r="AU92" s="476"/>
      <c r="AV92" s="476"/>
      <c r="AW92" s="476"/>
      <c r="AX92" s="476"/>
      <c r="AY92" s="476"/>
      <c r="AZ92" s="482"/>
      <c r="BA92" s="913"/>
    </row>
    <row r="93" spans="1:53" ht="28.2" customHeight="1">
      <c r="A93" s="61"/>
      <c r="B93" s="868"/>
      <c r="C93" s="869"/>
      <c r="D93" s="869"/>
      <c r="E93" s="820"/>
      <c r="F93" s="821"/>
      <c r="G93" s="827" t="s">
        <v>234</v>
      </c>
      <c r="H93" s="827"/>
      <c r="I93" s="827"/>
      <c r="J93" s="827"/>
      <c r="K93" s="827"/>
      <c r="L93" s="827"/>
      <c r="M93" s="827"/>
      <c r="N93" s="827"/>
      <c r="O93" s="827"/>
      <c r="P93" s="827"/>
      <c r="Q93" s="827"/>
      <c r="R93" s="827"/>
      <c r="S93" s="827"/>
      <c r="T93" s="827"/>
      <c r="U93" s="827"/>
      <c r="V93" s="827"/>
      <c r="W93" s="827"/>
      <c r="X93" s="827"/>
      <c r="Y93" s="827"/>
      <c r="Z93" s="827"/>
      <c r="AA93" s="827"/>
      <c r="AB93" s="827"/>
      <c r="AC93" s="827"/>
      <c r="AD93" s="827"/>
      <c r="AE93" s="827"/>
      <c r="AF93" s="827"/>
      <c r="AG93" s="827"/>
      <c r="AH93" s="827"/>
      <c r="AI93" s="827"/>
      <c r="AJ93" s="827"/>
      <c r="AK93" s="828"/>
      <c r="AL93" s="62"/>
      <c r="AM93" s="476"/>
      <c r="AN93" s="476"/>
      <c r="AO93" s="476"/>
      <c r="AP93" s="476"/>
      <c r="AQ93" s="476"/>
      <c r="AR93" s="476"/>
      <c r="AS93" s="476"/>
      <c r="AT93" s="476"/>
      <c r="AU93" s="476"/>
      <c r="AV93" s="476"/>
      <c r="AW93" s="476"/>
      <c r="AX93" s="476"/>
      <c r="AY93" s="476"/>
      <c r="AZ93" s="482"/>
      <c r="BA93" s="913"/>
    </row>
    <row r="94" spans="1:53" ht="28.2" customHeight="1">
      <c r="A94" s="61"/>
      <c r="B94" s="868"/>
      <c r="C94" s="869"/>
      <c r="D94" s="869"/>
      <c r="E94" s="820"/>
      <c r="F94" s="821"/>
      <c r="G94" s="827" t="s">
        <v>235</v>
      </c>
      <c r="H94" s="827"/>
      <c r="I94" s="827"/>
      <c r="J94" s="827"/>
      <c r="K94" s="827"/>
      <c r="L94" s="827"/>
      <c r="M94" s="827"/>
      <c r="N94" s="827"/>
      <c r="O94" s="827"/>
      <c r="P94" s="827"/>
      <c r="Q94" s="827"/>
      <c r="R94" s="827"/>
      <c r="S94" s="827"/>
      <c r="T94" s="827"/>
      <c r="U94" s="827"/>
      <c r="V94" s="827"/>
      <c r="W94" s="827"/>
      <c r="X94" s="827"/>
      <c r="Y94" s="827"/>
      <c r="Z94" s="827"/>
      <c r="AA94" s="827"/>
      <c r="AB94" s="827"/>
      <c r="AC94" s="827"/>
      <c r="AD94" s="827"/>
      <c r="AE94" s="827"/>
      <c r="AF94" s="827"/>
      <c r="AG94" s="827"/>
      <c r="AH94" s="827"/>
      <c r="AI94" s="827"/>
      <c r="AJ94" s="827"/>
      <c r="AK94" s="828"/>
      <c r="AL94" s="62"/>
      <c r="AM94" s="476"/>
      <c r="AN94" s="476"/>
      <c r="AO94" s="476"/>
      <c r="AP94" s="476"/>
      <c r="AQ94" s="476"/>
      <c r="AR94" s="476"/>
      <c r="AS94" s="476"/>
      <c r="AT94" s="476"/>
      <c r="AU94" s="476"/>
      <c r="AV94" s="476"/>
      <c r="AW94" s="476"/>
      <c r="AX94" s="476"/>
      <c r="AY94" s="62"/>
      <c r="AZ94" s="29"/>
      <c r="BA94" s="913"/>
    </row>
    <row r="95" spans="1:53" ht="28.2" customHeight="1" thickBot="1">
      <c r="A95" s="61"/>
      <c r="B95" s="870"/>
      <c r="C95" s="871"/>
      <c r="D95" s="871"/>
      <c r="E95" s="820"/>
      <c r="F95" s="821"/>
      <c r="G95" s="875" t="s">
        <v>236</v>
      </c>
      <c r="H95" s="875"/>
      <c r="I95" s="875"/>
      <c r="J95" s="875"/>
      <c r="K95" s="875"/>
      <c r="L95" s="875"/>
      <c r="M95" s="875"/>
      <c r="N95" s="875"/>
      <c r="O95" s="875"/>
      <c r="P95" s="875"/>
      <c r="Q95" s="875"/>
      <c r="R95" s="875"/>
      <c r="S95" s="875"/>
      <c r="T95" s="875"/>
      <c r="U95" s="875"/>
      <c r="V95" s="875"/>
      <c r="W95" s="875"/>
      <c r="X95" s="875"/>
      <c r="Y95" s="875"/>
      <c r="Z95" s="875"/>
      <c r="AA95" s="875"/>
      <c r="AB95" s="875"/>
      <c r="AC95" s="875"/>
      <c r="AD95" s="875"/>
      <c r="AE95" s="875"/>
      <c r="AF95" s="875"/>
      <c r="AG95" s="875"/>
      <c r="AH95" s="875"/>
      <c r="AI95" s="875"/>
      <c r="AJ95" s="875"/>
      <c r="AK95" s="876"/>
      <c r="AL95" s="62"/>
      <c r="AM95" s="476"/>
      <c r="AN95" s="476"/>
      <c r="AO95" s="476"/>
      <c r="AP95" s="476"/>
      <c r="AQ95" s="476"/>
      <c r="AR95" s="476"/>
      <c r="AS95" s="476"/>
      <c r="AT95" s="476"/>
      <c r="AU95" s="476"/>
      <c r="AV95" s="476"/>
      <c r="AW95" s="476"/>
      <c r="AX95" s="476"/>
      <c r="AY95" s="62"/>
      <c r="AZ95" s="29"/>
      <c r="BA95" s="914"/>
    </row>
    <row r="96" spans="1:53" ht="15" customHeight="1">
      <c r="A96" s="61"/>
      <c r="B96" s="790" t="s">
        <v>237</v>
      </c>
      <c r="C96" s="791"/>
      <c r="D96" s="791"/>
      <c r="E96" s="818"/>
      <c r="F96" s="819"/>
      <c r="G96" s="873" t="s">
        <v>238</v>
      </c>
      <c r="H96" s="873"/>
      <c r="I96" s="873"/>
      <c r="J96" s="873"/>
      <c r="K96" s="873"/>
      <c r="L96" s="873"/>
      <c r="M96" s="873"/>
      <c r="N96" s="873"/>
      <c r="O96" s="873"/>
      <c r="P96" s="873"/>
      <c r="Q96" s="873"/>
      <c r="R96" s="873"/>
      <c r="S96" s="873"/>
      <c r="T96" s="873"/>
      <c r="U96" s="873"/>
      <c r="V96" s="873"/>
      <c r="W96" s="873"/>
      <c r="X96" s="873"/>
      <c r="Y96" s="873"/>
      <c r="Z96" s="873"/>
      <c r="AA96" s="873"/>
      <c r="AB96" s="873"/>
      <c r="AC96" s="873"/>
      <c r="AD96" s="873"/>
      <c r="AE96" s="873"/>
      <c r="AF96" s="873"/>
      <c r="AG96" s="873"/>
      <c r="AH96" s="873"/>
      <c r="AI96" s="873"/>
      <c r="AJ96" s="873"/>
      <c r="AK96" s="874"/>
      <c r="AL96" s="485"/>
      <c r="AM96" s="838" t="str">
        <f>IF(AI65="該当", "！この区分（４項目）から２つ以上の取組が選択されていません。",  "！この区分（４項目）から１つ以上の取組が選択されていません。")</f>
        <v>！この区分（４項目）から１つ以上の取組が選択されていません。</v>
      </c>
      <c r="AN96" s="839"/>
      <c r="AO96" s="839"/>
      <c r="AP96" s="839"/>
      <c r="AQ96" s="839"/>
      <c r="AR96" s="839"/>
      <c r="AS96" s="839"/>
      <c r="AT96" s="839"/>
      <c r="AU96" s="839"/>
      <c r="AV96" s="839"/>
      <c r="AW96" s="839"/>
      <c r="AX96" s="840"/>
      <c r="AY96" s="62"/>
      <c r="AZ96" s="29"/>
      <c r="BA96" s="836">
        <f>COUNTIF(E96:F99, "✓")+COUNTIF(E96:F99, "誓約")</f>
        <v>0</v>
      </c>
    </row>
    <row r="97" spans="1:55" ht="15" customHeight="1" thickBot="1">
      <c r="A97" s="61"/>
      <c r="B97" s="868"/>
      <c r="C97" s="869"/>
      <c r="D97" s="869"/>
      <c r="E97" s="820"/>
      <c r="F97" s="821"/>
      <c r="G97" s="827" t="s">
        <v>239</v>
      </c>
      <c r="H97" s="827"/>
      <c r="I97" s="827"/>
      <c r="J97" s="827"/>
      <c r="K97" s="827"/>
      <c r="L97" s="827"/>
      <c r="M97" s="827"/>
      <c r="N97" s="827"/>
      <c r="O97" s="827"/>
      <c r="P97" s="827"/>
      <c r="Q97" s="827"/>
      <c r="R97" s="827"/>
      <c r="S97" s="827"/>
      <c r="T97" s="827"/>
      <c r="U97" s="827"/>
      <c r="V97" s="827"/>
      <c r="W97" s="827"/>
      <c r="X97" s="827"/>
      <c r="Y97" s="827"/>
      <c r="Z97" s="827"/>
      <c r="AA97" s="827"/>
      <c r="AB97" s="827"/>
      <c r="AC97" s="827"/>
      <c r="AD97" s="827"/>
      <c r="AE97" s="827"/>
      <c r="AF97" s="827"/>
      <c r="AG97" s="827"/>
      <c r="AH97" s="827"/>
      <c r="AI97" s="827"/>
      <c r="AJ97" s="827"/>
      <c r="AK97" s="578"/>
      <c r="AL97" s="62"/>
      <c r="AM97" s="841"/>
      <c r="AN97" s="842"/>
      <c r="AO97" s="842"/>
      <c r="AP97" s="842"/>
      <c r="AQ97" s="842"/>
      <c r="AR97" s="842"/>
      <c r="AS97" s="842"/>
      <c r="AT97" s="842"/>
      <c r="AU97" s="842"/>
      <c r="AV97" s="842"/>
      <c r="AW97" s="842"/>
      <c r="AX97" s="843"/>
      <c r="AY97" s="476"/>
      <c r="AZ97" s="482"/>
      <c r="BA97" s="836"/>
    </row>
    <row r="98" spans="1:55" ht="15" customHeight="1">
      <c r="A98" s="61"/>
      <c r="B98" s="868"/>
      <c r="C98" s="869"/>
      <c r="D98" s="869"/>
      <c r="E98" s="820"/>
      <c r="F98" s="821"/>
      <c r="G98" s="827" t="s">
        <v>240</v>
      </c>
      <c r="H98" s="827"/>
      <c r="I98" s="827"/>
      <c r="J98" s="827"/>
      <c r="K98" s="827"/>
      <c r="L98" s="827"/>
      <c r="M98" s="827"/>
      <c r="N98" s="827"/>
      <c r="O98" s="827"/>
      <c r="P98" s="827"/>
      <c r="Q98" s="827"/>
      <c r="R98" s="827"/>
      <c r="S98" s="827"/>
      <c r="T98" s="827"/>
      <c r="U98" s="827"/>
      <c r="V98" s="827"/>
      <c r="W98" s="827"/>
      <c r="X98" s="827"/>
      <c r="Y98" s="827"/>
      <c r="Z98" s="827"/>
      <c r="AA98" s="827"/>
      <c r="AB98" s="827"/>
      <c r="AC98" s="827"/>
      <c r="AD98" s="827"/>
      <c r="AE98" s="827"/>
      <c r="AF98" s="827"/>
      <c r="AG98" s="827"/>
      <c r="AH98" s="827"/>
      <c r="AI98" s="827"/>
      <c r="AJ98" s="827"/>
      <c r="AK98" s="578"/>
      <c r="AL98" s="62"/>
      <c r="AM98" s="145"/>
      <c r="AN98" s="145"/>
      <c r="AO98" s="145"/>
      <c r="AP98" s="145"/>
      <c r="AQ98" s="145"/>
      <c r="AR98" s="145"/>
      <c r="AS98" s="145"/>
      <c r="AT98" s="145"/>
      <c r="AU98" s="145"/>
      <c r="AV98" s="145"/>
      <c r="AW98" s="145"/>
      <c r="AX98" s="145"/>
      <c r="AY98" s="476"/>
      <c r="AZ98" s="482"/>
      <c r="BA98" s="836"/>
    </row>
    <row r="99" spans="1:55" ht="15" customHeight="1" thickBot="1">
      <c r="A99" s="61"/>
      <c r="B99" s="870"/>
      <c r="C99" s="871"/>
      <c r="D99" s="871"/>
      <c r="E99" s="881"/>
      <c r="F99" s="882"/>
      <c r="G99" s="877" t="s">
        <v>241</v>
      </c>
      <c r="H99" s="877"/>
      <c r="I99" s="877"/>
      <c r="J99" s="877"/>
      <c r="K99" s="877"/>
      <c r="L99" s="877"/>
      <c r="M99" s="877"/>
      <c r="N99" s="877"/>
      <c r="O99" s="877"/>
      <c r="P99" s="877"/>
      <c r="Q99" s="877"/>
      <c r="R99" s="877"/>
      <c r="S99" s="877"/>
      <c r="T99" s="877"/>
      <c r="U99" s="877"/>
      <c r="V99" s="877"/>
      <c r="W99" s="877"/>
      <c r="X99" s="877"/>
      <c r="Y99" s="877"/>
      <c r="Z99" s="877"/>
      <c r="AA99" s="877"/>
      <c r="AB99" s="877"/>
      <c r="AC99" s="877"/>
      <c r="AD99" s="877"/>
      <c r="AE99" s="877"/>
      <c r="AF99" s="877"/>
      <c r="AG99" s="877"/>
      <c r="AH99" s="877"/>
      <c r="AI99" s="877"/>
      <c r="AJ99" s="877"/>
      <c r="AK99" s="581"/>
      <c r="AL99" s="61"/>
      <c r="AM99" s="145"/>
      <c r="AN99" s="145"/>
      <c r="AO99" s="145"/>
      <c r="AP99" s="145"/>
      <c r="AQ99" s="145"/>
      <c r="AR99" s="145"/>
      <c r="AS99" s="145"/>
      <c r="AT99" s="145"/>
      <c r="AU99" s="145"/>
      <c r="AV99" s="145"/>
      <c r="AW99" s="145"/>
      <c r="AX99" s="145"/>
      <c r="AY99" s="61"/>
      <c r="BA99" s="836"/>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399999999999999" customHeight="1" thickBot="1">
      <c r="A101" s="485"/>
      <c r="B101" s="1009" t="s">
        <v>242</v>
      </c>
      <c r="C101" s="1010"/>
      <c r="D101" s="1010"/>
      <c r="E101" s="1010"/>
      <c r="F101" s="1010"/>
      <c r="G101" s="1010"/>
      <c r="H101" s="1010"/>
      <c r="I101" s="1010"/>
      <c r="J101" s="1010"/>
      <c r="K101" s="1010"/>
      <c r="L101" s="1010"/>
      <c r="M101" s="1010"/>
      <c r="N101" s="1010"/>
      <c r="O101" s="1010"/>
      <c r="P101" s="1010"/>
      <c r="Q101" s="1010"/>
      <c r="R101" s="1010"/>
      <c r="S101" s="1010"/>
      <c r="T101" s="1010"/>
      <c r="U101" s="1010"/>
      <c r="V101" s="1010"/>
      <c r="W101" s="1010"/>
      <c r="X101" s="1010"/>
      <c r="Y101" s="1010"/>
      <c r="Z101" s="1010"/>
      <c r="AA101" s="1010"/>
      <c r="AB101" s="1010"/>
      <c r="AC101" s="1010"/>
      <c r="AD101" s="1010"/>
      <c r="AE101" s="1010"/>
      <c r="AF101" s="1010"/>
      <c r="AG101" s="1010"/>
      <c r="AH101" s="1010"/>
      <c r="AI101" s="1010"/>
      <c r="AJ101" s="1010"/>
      <c r="AK101" s="1010"/>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157</v>
      </c>
      <c r="C102" s="926" t="s">
        <v>243</v>
      </c>
      <c r="D102" s="926"/>
      <c r="E102" s="926"/>
      <c r="F102" s="926"/>
      <c r="G102" s="926"/>
      <c r="H102" s="926"/>
      <c r="I102" s="926"/>
      <c r="J102" s="926"/>
      <c r="K102" s="926"/>
      <c r="L102" s="926"/>
      <c r="M102" s="926"/>
      <c r="N102" s="926"/>
      <c r="O102" s="926"/>
      <c r="P102" s="926"/>
      <c r="Q102" s="926"/>
      <c r="R102" s="926"/>
      <c r="S102" s="926"/>
      <c r="T102" s="926"/>
      <c r="U102" s="926"/>
      <c r="V102" s="926"/>
      <c r="W102" s="926"/>
      <c r="X102" s="926"/>
      <c r="Y102" s="926"/>
      <c r="Z102" s="926"/>
      <c r="AA102" s="926"/>
      <c r="AB102" s="926"/>
      <c r="AC102" s="926"/>
      <c r="AD102" s="926"/>
      <c r="AE102" s="926"/>
      <c r="AF102" s="926"/>
      <c r="AG102" s="926"/>
      <c r="AH102" s="926"/>
      <c r="AI102" s="926"/>
      <c r="AJ102" s="1020"/>
      <c r="AK102" s="492" t="str">
        <f>IF(OR(AK62="○", BA49=0),"",IF(OR(BA102=TRUE,BA103=TRUE),"○","×"))</f>
        <v/>
      </c>
      <c r="AL102" s="61"/>
      <c r="AM102" s="838" t="s">
        <v>244</v>
      </c>
      <c r="AN102" s="839"/>
      <c r="AO102" s="839"/>
      <c r="AP102" s="839"/>
      <c r="AQ102" s="839"/>
      <c r="AR102" s="839"/>
      <c r="AS102" s="839"/>
      <c r="AT102" s="839"/>
      <c r="AU102" s="839"/>
      <c r="AV102" s="839"/>
      <c r="AW102" s="839"/>
      <c r="AX102" s="840"/>
      <c r="AY102" s="487"/>
      <c r="BA102" s="623" t="b">
        <v>0</v>
      </c>
    </row>
    <row r="103" spans="1:55" s="487" customFormat="1" ht="30.6" customHeight="1" thickBot="1">
      <c r="A103" s="485"/>
      <c r="B103" s="1011" t="s">
        <v>245</v>
      </c>
      <c r="C103" s="1012"/>
      <c r="D103" s="1012"/>
      <c r="E103" s="1013" t="b">
        <v>0</v>
      </c>
      <c r="F103" s="583"/>
      <c r="G103" s="824" t="s">
        <v>246</v>
      </c>
      <c r="H103" s="824"/>
      <c r="I103" s="824"/>
      <c r="J103" s="824"/>
      <c r="K103" s="824"/>
      <c r="L103" s="824"/>
      <c r="M103" s="824"/>
      <c r="N103" s="824"/>
      <c r="O103" s="824"/>
      <c r="P103" s="824"/>
      <c r="Q103" s="824"/>
      <c r="R103" s="824"/>
      <c r="S103" s="824"/>
      <c r="T103" s="824"/>
      <c r="U103" s="824"/>
      <c r="V103" s="824"/>
      <c r="W103" s="824"/>
      <c r="X103" s="824"/>
      <c r="Y103" s="824"/>
      <c r="Z103" s="824"/>
      <c r="AA103" s="824"/>
      <c r="AB103" s="824"/>
      <c r="AC103" s="824"/>
      <c r="AD103" s="824"/>
      <c r="AE103" s="824"/>
      <c r="AF103" s="824"/>
      <c r="AG103" s="824"/>
      <c r="AH103" s="824"/>
      <c r="AI103" s="824"/>
      <c r="AJ103" s="824"/>
      <c r="AK103" s="1017"/>
      <c r="AL103" s="62"/>
      <c r="AM103" s="841"/>
      <c r="AN103" s="842"/>
      <c r="AO103" s="842"/>
      <c r="AP103" s="842"/>
      <c r="AQ103" s="842"/>
      <c r="AR103" s="842"/>
      <c r="AS103" s="842"/>
      <c r="AT103" s="842"/>
      <c r="AU103" s="842"/>
      <c r="AV103" s="842"/>
      <c r="AW103" s="842"/>
      <c r="AX103" s="843"/>
      <c r="BA103" s="623" t="b">
        <v>0</v>
      </c>
    </row>
    <row r="104" spans="1:55" s="487" customFormat="1" ht="22.95" customHeight="1" thickBot="1">
      <c r="A104" s="485"/>
      <c r="B104" s="1014"/>
      <c r="C104" s="1015"/>
      <c r="D104" s="1015"/>
      <c r="E104" s="1016" t="b">
        <v>0</v>
      </c>
      <c r="F104" s="582"/>
      <c r="G104" s="1007" t="s">
        <v>247</v>
      </c>
      <c r="H104" s="1007"/>
      <c r="I104" s="1007"/>
      <c r="J104" s="1007"/>
      <c r="K104" s="1007"/>
      <c r="L104" s="1007"/>
      <c r="M104" s="1007"/>
      <c r="N104" s="1007"/>
      <c r="O104" s="1007"/>
      <c r="P104" s="1007"/>
      <c r="Q104" s="1007"/>
      <c r="R104" s="1007"/>
      <c r="S104" s="1007"/>
      <c r="T104" s="1007"/>
      <c r="U104" s="1007"/>
      <c r="V104" s="1007"/>
      <c r="W104" s="1007"/>
      <c r="X104" s="1007"/>
      <c r="Y104" s="1007"/>
      <c r="Z104" s="1007"/>
      <c r="AA104" s="1007"/>
      <c r="AB104" s="1007"/>
      <c r="AC104" s="1007"/>
      <c r="AD104" s="1007"/>
      <c r="AE104" s="1007"/>
      <c r="AF104" s="1007"/>
      <c r="AG104" s="1007"/>
      <c r="AH104" s="1007"/>
      <c r="AI104" s="1007"/>
      <c r="AJ104" s="1007"/>
      <c r="AK104" s="1008"/>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2" customHeight="1">
      <c r="A106" s="61"/>
      <c r="B106" s="64" t="s">
        <v>248</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157</v>
      </c>
      <c r="C107" s="43" t="s">
        <v>249</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859" t="s">
        <v>250</v>
      </c>
      <c r="C108" s="860"/>
      <c r="D108" s="860"/>
      <c r="E108" s="860"/>
      <c r="F108" s="860"/>
      <c r="G108" s="860"/>
      <c r="H108" s="860"/>
      <c r="I108" s="860"/>
      <c r="J108" s="860"/>
      <c r="K108" s="860"/>
      <c r="L108" s="860"/>
      <c r="M108" s="860"/>
      <c r="N108" s="860"/>
      <c r="O108" s="860"/>
      <c r="P108" s="860"/>
      <c r="Q108" s="860"/>
      <c r="R108" s="860"/>
      <c r="S108" s="860"/>
      <c r="T108" s="860"/>
      <c r="U108" s="860"/>
      <c r="V108" s="860"/>
      <c r="W108" s="860"/>
      <c r="X108" s="860"/>
      <c r="Y108" s="860"/>
      <c r="Z108" s="860"/>
      <c r="AA108" s="860"/>
      <c r="AB108" s="860"/>
      <c r="AC108" s="860"/>
      <c r="AD108" s="861"/>
      <c r="AE108" s="862" t="s">
        <v>251</v>
      </c>
      <c r="AF108" s="863"/>
      <c r="AG108" s="863"/>
      <c r="AH108" s="863"/>
      <c r="AI108" s="863"/>
      <c r="AJ108" s="864"/>
      <c r="AK108" s="409" t="str">
        <f>IF(H7="", "", IF(AND(BA109=TRUE,OR(Q18=0,BA110=TRUE),BA111=TRUE,BA112=TRUE, BA114=TRUE, BA113=TRUE,BA115=TRUE),"○","×"))</f>
        <v/>
      </c>
      <c r="AL108" s="61"/>
      <c r="AM108" s="1021" t="s">
        <v>252</v>
      </c>
      <c r="AN108" s="1022"/>
      <c r="AO108" s="1022"/>
      <c r="AP108" s="1022"/>
      <c r="AQ108" s="1022"/>
      <c r="AR108" s="1022"/>
      <c r="AS108" s="1022"/>
      <c r="AT108" s="1022"/>
      <c r="AU108" s="1022"/>
      <c r="AV108" s="1022"/>
      <c r="AW108" s="1022"/>
      <c r="AX108" s="1022"/>
      <c r="AY108" s="1023"/>
      <c r="BA108" s="626"/>
    </row>
    <row r="109" spans="1:55" s="29" customFormat="1" ht="30" customHeight="1">
      <c r="A109" s="610"/>
      <c r="B109" s="531"/>
      <c r="C109" s="855" t="s">
        <v>253</v>
      </c>
      <c r="D109" s="856"/>
      <c r="E109" s="856"/>
      <c r="F109" s="856"/>
      <c r="G109" s="856"/>
      <c r="H109" s="856"/>
      <c r="I109" s="856"/>
      <c r="J109" s="856"/>
      <c r="K109" s="856"/>
      <c r="L109" s="856"/>
      <c r="M109" s="856"/>
      <c r="N109" s="856"/>
      <c r="O109" s="856"/>
      <c r="P109" s="856"/>
      <c r="Q109" s="856"/>
      <c r="R109" s="856"/>
      <c r="S109" s="856"/>
      <c r="T109" s="856"/>
      <c r="U109" s="856"/>
      <c r="V109" s="856"/>
      <c r="W109" s="856"/>
      <c r="X109" s="856"/>
      <c r="Y109" s="856"/>
      <c r="Z109" s="856"/>
      <c r="AA109" s="856"/>
      <c r="AB109" s="856"/>
      <c r="AC109" s="856"/>
      <c r="AD109" s="856"/>
      <c r="AE109" s="857" t="s">
        <v>254</v>
      </c>
      <c r="AF109" s="858"/>
      <c r="AG109" s="858"/>
      <c r="AH109" s="858"/>
      <c r="AI109" s="858"/>
      <c r="AJ109" s="858"/>
      <c r="AK109" s="865"/>
      <c r="AL109" s="61"/>
      <c r="AM109" s="62"/>
      <c r="AN109" s="145"/>
      <c r="AO109" s="145"/>
      <c r="AP109" s="145"/>
      <c r="AQ109" s="145"/>
      <c r="AR109" s="145"/>
      <c r="AS109" s="145"/>
      <c r="AT109" s="145"/>
      <c r="AU109" s="145"/>
      <c r="AV109" s="145"/>
      <c r="AW109" s="62"/>
      <c r="AX109" s="62"/>
      <c r="AY109" s="62"/>
      <c r="AZ109" s="469"/>
      <c r="BA109" s="627" t="b">
        <v>0</v>
      </c>
      <c r="BB109" s="493"/>
    </row>
    <row r="110" spans="1:55" s="29" customFormat="1" ht="37.200000000000003" customHeight="1">
      <c r="A110" s="62"/>
      <c r="B110" s="532"/>
      <c r="C110" s="866" t="s">
        <v>255</v>
      </c>
      <c r="D110" s="867"/>
      <c r="E110" s="867"/>
      <c r="F110" s="867"/>
      <c r="G110" s="867"/>
      <c r="H110" s="867"/>
      <c r="I110" s="867"/>
      <c r="J110" s="867"/>
      <c r="K110" s="867"/>
      <c r="L110" s="867"/>
      <c r="M110" s="867"/>
      <c r="N110" s="867"/>
      <c r="O110" s="867"/>
      <c r="P110" s="867"/>
      <c r="Q110" s="867"/>
      <c r="R110" s="867"/>
      <c r="S110" s="867"/>
      <c r="T110" s="867"/>
      <c r="U110" s="867"/>
      <c r="V110" s="867"/>
      <c r="W110" s="867"/>
      <c r="X110" s="867"/>
      <c r="Y110" s="867"/>
      <c r="Z110" s="867"/>
      <c r="AA110" s="867"/>
      <c r="AB110" s="867"/>
      <c r="AC110" s="867"/>
      <c r="AD110" s="867"/>
      <c r="AE110" s="857" t="s">
        <v>254</v>
      </c>
      <c r="AF110" s="858"/>
      <c r="AG110" s="858"/>
      <c r="AH110" s="858"/>
      <c r="AI110" s="858"/>
      <c r="AJ110" s="858"/>
      <c r="AK110" s="858"/>
      <c r="AL110" s="61"/>
      <c r="AM110" s="62"/>
      <c r="AN110" s="145"/>
      <c r="AO110" s="145"/>
      <c r="AP110" s="145"/>
      <c r="AQ110" s="145"/>
      <c r="AR110" s="145"/>
      <c r="AS110" s="145"/>
      <c r="AT110" s="145"/>
      <c r="AU110" s="145"/>
      <c r="AV110" s="145"/>
      <c r="AW110" s="62"/>
      <c r="AX110" s="62"/>
      <c r="AY110" s="62"/>
      <c r="BA110" s="623" t="b">
        <v>0</v>
      </c>
    </row>
    <row r="111" spans="1:55" s="29" customFormat="1" ht="36.6" customHeight="1">
      <c r="A111" s="62"/>
      <c r="B111" s="532"/>
      <c r="C111" s="855" t="s">
        <v>256</v>
      </c>
      <c r="D111" s="856"/>
      <c r="E111" s="856"/>
      <c r="F111" s="856"/>
      <c r="G111" s="856"/>
      <c r="H111" s="856"/>
      <c r="I111" s="856"/>
      <c r="J111" s="856"/>
      <c r="K111" s="856"/>
      <c r="L111" s="856"/>
      <c r="M111" s="856"/>
      <c r="N111" s="856"/>
      <c r="O111" s="856"/>
      <c r="P111" s="856"/>
      <c r="Q111" s="856"/>
      <c r="R111" s="856"/>
      <c r="S111" s="856"/>
      <c r="T111" s="856"/>
      <c r="U111" s="856"/>
      <c r="V111" s="856"/>
      <c r="W111" s="856"/>
      <c r="X111" s="856"/>
      <c r="Y111" s="856"/>
      <c r="Z111" s="856"/>
      <c r="AA111" s="856"/>
      <c r="AB111" s="856"/>
      <c r="AC111" s="856"/>
      <c r="AD111" s="856"/>
      <c r="AE111" s="857" t="s">
        <v>257</v>
      </c>
      <c r="AF111" s="858"/>
      <c r="AG111" s="858"/>
      <c r="AH111" s="858"/>
      <c r="AI111" s="858"/>
      <c r="AJ111" s="858"/>
      <c r="AK111" s="858"/>
      <c r="AL111" s="61"/>
      <c r="AM111" s="62"/>
      <c r="AN111" s="62"/>
      <c r="AO111" s="62"/>
      <c r="AP111" s="145"/>
      <c r="AQ111" s="62"/>
      <c r="AR111" s="62"/>
      <c r="AS111" s="62"/>
      <c r="AT111" s="62"/>
      <c r="AU111" s="62"/>
      <c r="AV111" s="62"/>
      <c r="AW111" s="62"/>
      <c r="AX111" s="62"/>
      <c r="AY111" s="62"/>
      <c r="BA111" s="623" t="b">
        <v>0</v>
      </c>
    </row>
    <row r="112" spans="1:55" s="29" customFormat="1" ht="28.95" customHeight="1">
      <c r="A112" s="62"/>
      <c r="B112" s="532"/>
      <c r="C112" s="855" t="s">
        <v>258</v>
      </c>
      <c r="D112" s="856"/>
      <c r="E112" s="856"/>
      <c r="F112" s="856"/>
      <c r="G112" s="856"/>
      <c r="H112" s="856"/>
      <c r="I112" s="856"/>
      <c r="J112" s="856"/>
      <c r="K112" s="856"/>
      <c r="L112" s="856"/>
      <c r="M112" s="856"/>
      <c r="N112" s="856"/>
      <c r="O112" s="856"/>
      <c r="P112" s="856"/>
      <c r="Q112" s="856"/>
      <c r="R112" s="856"/>
      <c r="S112" s="856"/>
      <c r="T112" s="856"/>
      <c r="U112" s="856"/>
      <c r="V112" s="856"/>
      <c r="W112" s="856"/>
      <c r="X112" s="856"/>
      <c r="Y112" s="856"/>
      <c r="Z112" s="856"/>
      <c r="AA112" s="856"/>
      <c r="AB112" s="856"/>
      <c r="AC112" s="856"/>
      <c r="AD112" s="856"/>
      <c r="AE112" s="878" t="s">
        <v>259</v>
      </c>
      <c r="AF112" s="879"/>
      <c r="AG112" s="879"/>
      <c r="AH112" s="879"/>
      <c r="AI112" s="879"/>
      <c r="AJ112" s="879"/>
      <c r="AK112" s="879"/>
      <c r="AL112" s="61"/>
      <c r="AM112" s="62"/>
      <c r="AN112" s="494"/>
      <c r="AO112" s="494"/>
      <c r="AP112" s="494"/>
      <c r="AQ112" s="62"/>
      <c r="AR112" s="62"/>
      <c r="AS112" s="62"/>
      <c r="AT112" s="62"/>
      <c r="AU112" s="62"/>
      <c r="AV112" s="62"/>
      <c r="AW112" s="62"/>
      <c r="AX112" s="62"/>
      <c r="AY112" s="62"/>
      <c r="BA112" s="623" t="b">
        <v>0</v>
      </c>
    </row>
    <row r="113" spans="1:55" s="29" customFormat="1" ht="22.2" customHeight="1">
      <c r="A113" s="62"/>
      <c r="B113" s="532"/>
      <c r="C113" s="855" t="s">
        <v>260</v>
      </c>
      <c r="D113" s="856"/>
      <c r="E113" s="856"/>
      <c r="F113" s="856"/>
      <c r="G113" s="856"/>
      <c r="H113" s="856"/>
      <c r="I113" s="856"/>
      <c r="J113" s="856"/>
      <c r="K113" s="856"/>
      <c r="L113" s="856"/>
      <c r="M113" s="856"/>
      <c r="N113" s="856"/>
      <c r="O113" s="856"/>
      <c r="P113" s="856"/>
      <c r="Q113" s="856"/>
      <c r="R113" s="856"/>
      <c r="S113" s="856"/>
      <c r="T113" s="856"/>
      <c r="U113" s="856"/>
      <c r="V113" s="856"/>
      <c r="W113" s="856"/>
      <c r="X113" s="856"/>
      <c r="Y113" s="856"/>
      <c r="Z113" s="856"/>
      <c r="AA113" s="856"/>
      <c r="AB113" s="856"/>
      <c r="AC113" s="856"/>
      <c r="AD113" s="856"/>
      <c r="AE113" s="857" t="s">
        <v>261</v>
      </c>
      <c r="AF113" s="858"/>
      <c r="AG113" s="858"/>
      <c r="AH113" s="858"/>
      <c r="AI113" s="858"/>
      <c r="AJ113" s="858"/>
      <c r="AK113" s="858"/>
      <c r="AL113" s="61"/>
      <c r="AM113" s="62"/>
      <c r="AN113" s="494"/>
      <c r="AO113" s="494"/>
      <c r="AP113" s="494"/>
      <c r="AQ113" s="62"/>
      <c r="AR113" s="62"/>
      <c r="AS113" s="62"/>
      <c r="AT113" s="62"/>
      <c r="AU113" s="62"/>
      <c r="AV113" s="62"/>
      <c r="AW113" s="62"/>
      <c r="AX113" s="62"/>
      <c r="AY113" s="62"/>
      <c r="BA113" s="623" t="b">
        <v>0</v>
      </c>
    </row>
    <row r="114" spans="1:55" s="29" customFormat="1" ht="22.2" customHeight="1">
      <c r="A114" s="62"/>
      <c r="B114" s="533"/>
      <c r="C114" s="896" t="s">
        <v>262</v>
      </c>
      <c r="D114" s="897"/>
      <c r="E114" s="897"/>
      <c r="F114" s="897"/>
      <c r="G114" s="897"/>
      <c r="H114" s="897"/>
      <c r="I114" s="897"/>
      <c r="J114" s="897"/>
      <c r="K114" s="897"/>
      <c r="L114" s="897"/>
      <c r="M114" s="897"/>
      <c r="N114" s="897"/>
      <c r="O114" s="897"/>
      <c r="P114" s="897"/>
      <c r="Q114" s="897"/>
      <c r="R114" s="897"/>
      <c r="S114" s="897"/>
      <c r="T114" s="897"/>
      <c r="U114" s="897"/>
      <c r="V114" s="897"/>
      <c r="W114" s="897"/>
      <c r="X114" s="897"/>
      <c r="Y114" s="897"/>
      <c r="Z114" s="897"/>
      <c r="AA114" s="897"/>
      <c r="AB114" s="897"/>
      <c r="AC114" s="897"/>
      <c r="AD114" s="897"/>
      <c r="AE114" s="898" t="s">
        <v>263</v>
      </c>
      <c r="AF114" s="899"/>
      <c r="AG114" s="899"/>
      <c r="AH114" s="899"/>
      <c r="AI114" s="899"/>
      <c r="AJ114" s="899"/>
      <c r="AK114" s="899"/>
      <c r="AL114" s="61"/>
      <c r="AM114" s="62"/>
      <c r="AN114" s="62"/>
      <c r="AO114" s="62"/>
      <c r="AP114" s="62"/>
      <c r="AQ114" s="62"/>
      <c r="AR114" s="62"/>
      <c r="AS114" s="62"/>
      <c r="AT114" s="62"/>
      <c r="AU114" s="62"/>
      <c r="AV114" s="62"/>
      <c r="AW114" s="62"/>
      <c r="AX114" s="62"/>
      <c r="AY114" s="62"/>
      <c r="BA114" s="623" t="b">
        <v>0</v>
      </c>
    </row>
    <row r="115" spans="1:55" s="29" customFormat="1" ht="25.5" customHeight="1" thickBot="1">
      <c r="A115" s="62"/>
      <c r="B115" s="534"/>
      <c r="C115" s="855" t="s">
        <v>264</v>
      </c>
      <c r="D115" s="856"/>
      <c r="E115" s="856"/>
      <c r="F115" s="856"/>
      <c r="G115" s="856"/>
      <c r="H115" s="856"/>
      <c r="I115" s="856"/>
      <c r="J115" s="856"/>
      <c r="K115" s="856"/>
      <c r="L115" s="856"/>
      <c r="M115" s="856"/>
      <c r="N115" s="856"/>
      <c r="O115" s="856"/>
      <c r="P115" s="856"/>
      <c r="Q115" s="856"/>
      <c r="R115" s="856"/>
      <c r="S115" s="856"/>
      <c r="T115" s="856"/>
      <c r="U115" s="856"/>
      <c r="V115" s="856"/>
      <c r="W115" s="856"/>
      <c r="X115" s="856"/>
      <c r="Y115" s="856"/>
      <c r="Z115" s="856"/>
      <c r="AA115" s="856"/>
      <c r="AB115" s="856"/>
      <c r="AC115" s="856"/>
      <c r="AD115" s="856"/>
      <c r="AE115" s="878" t="s">
        <v>259</v>
      </c>
      <c r="AF115" s="879"/>
      <c r="AG115" s="879"/>
      <c r="AH115" s="879"/>
      <c r="AI115" s="879"/>
      <c r="AJ115" s="879"/>
      <c r="AK115" s="879"/>
      <c r="AL115" s="61"/>
      <c r="AM115" s="62"/>
      <c r="AN115" s="62"/>
      <c r="AO115" s="62"/>
      <c r="AP115" s="62"/>
      <c r="AQ115" s="62"/>
      <c r="AR115" s="62"/>
      <c r="AS115" s="62"/>
      <c r="AT115" s="62"/>
      <c r="AU115" s="62"/>
      <c r="AV115" s="62"/>
      <c r="AW115" s="62"/>
      <c r="AX115" s="62"/>
      <c r="AY115" s="62"/>
      <c r="BA115" s="623" t="b">
        <v>0</v>
      </c>
    </row>
    <row r="116" spans="1:55" s="29" customFormat="1" ht="4.95"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265</v>
      </c>
      <c r="C117" s="496" t="s">
        <v>266</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265</v>
      </c>
      <c r="C118" s="908" t="s">
        <v>267</v>
      </c>
      <c r="D118" s="908"/>
      <c r="E118" s="908"/>
      <c r="F118" s="908"/>
      <c r="G118" s="908"/>
      <c r="H118" s="908"/>
      <c r="I118" s="908"/>
      <c r="J118" s="908"/>
      <c r="K118" s="908"/>
      <c r="L118" s="908"/>
      <c r="M118" s="908"/>
      <c r="N118" s="908"/>
      <c r="O118" s="908"/>
      <c r="P118" s="908"/>
      <c r="Q118" s="908"/>
      <c r="R118" s="908"/>
      <c r="S118" s="908"/>
      <c r="T118" s="908"/>
      <c r="U118" s="908"/>
      <c r="V118" s="908"/>
      <c r="W118" s="908"/>
      <c r="X118" s="908"/>
      <c r="Y118" s="908"/>
      <c r="Z118" s="908"/>
      <c r="AA118" s="908"/>
      <c r="AB118" s="908"/>
      <c r="AC118" s="908"/>
      <c r="AD118" s="908"/>
      <c r="AE118" s="908"/>
      <c r="AF118" s="908"/>
      <c r="AG118" s="908"/>
      <c r="AH118" s="908"/>
      <c r="AI118" s="908"/>
      <c r="AJ118" s="908"/>
      <c r="AK118" s="908"/>
      <c r="AL118" s="61"/>
      <c r="AM118" s="62"/>
      <c r="AN118" s="62"/>
      <c r="AO118" s="62"/>
      <c r="AP118" s="62"/>
      <c r="AQ118" s="62"/>
      <c r="AR118" s="62"/>
      <c r="AS118" s="62"/>
      <c r="AT118" s="62"/>
      <c r="AU118" s="62"/>
      <c r="AV118" s="62"/>
      <c r="AW118" s="62"/>
      <c r="AX118" s="62"/>
      <c r="AY118" s="62"/>
    </row>
    <row r="119" spans="1:55" s="29" customFormat="1" ht="5.4"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
      </c>
      <c r="AL120" s="61"/>
      <c r="AM120" s="62"/>
      <c r="AN120" s="62"/>
      <c r="AO120" s="62"/>
      <c r="AP120" s="62"/>
      <c r="AQ120" s="62"/>
      <c r="AR120" s="62"/>
      <c r="AS120" s="62"/>
      <c r="AT120" s="62"/>
      <c r="AU120" s="62"/>
      <c r="AV120" s="62"/>
      <c r="AW120" s="62"/>
      <c r="AX120" s="62"/>
      <c r="AY120" s="62"/>
    </row>
    <row r="121" spans="1:55" s="29" customFormat="1" ht="4.2"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1032" t="s">
        <v>268</v>
      </c>
      <c r="D122" s="1032"/>
      <c r="E122" s="1032"/>
      <c r="F122" s="1032"/>
      <c r="G122" s="1032"/>
      <c r="H122" s="1032"/>
      <c r="I122" s="1032"/>
      <c r="J122" s="1032"/>
      <c r="K122" s="1032"/>
      <c r="L122" s="1032"/>
      <c r="M122" s="1032"/>
      <c r="N122" s="1032"/>
      <c r="O122" s="1032"/>
      <c r="P122" s="1032"/>
      <c r="Q122" s="1032"/>
      <c r="R122" s="1032"/>
      <c r="S122" s="1032"/>
      <c r="T122" s="1032"/>
      <c r="U122" s="1032"/>
      <c r="V122" s="1032"/>
      <c r="W122" s="1032"/>
      <c r="X122" s="1032"/>
      <c r="Y122" s="1032"/>
      <c r="Z122" s="1032"/>
      <c r="AA122" s="1032"/>
      <c r="AB122" s="1032"/>
      <c r="AC122" s="1032"/>
      <c r="AD122" s="1032"/>
      <c r="AE122" s="1032"/>
      <c r="AF122" s="1032"/>
      <c r="AG122" s="1032"/>
      <c r="AH122" s="1032"/>
      <c r="AI122" s="1032"/>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269</v>
      </c>
      <c r="D124" s="46"/>
      <c r="E124" s="1033"/>
      <c r="F124" s="1034"/>
      <c r="G124" s="46" t="s">
        <v>270</v>
      </c>
      <c r="H124" s="1033"/>
      <c r="I124" s="1034"/>
      <c r="J124" s="46" t="s">
        <v>271</v>
      </c>
      <c r="K124" s="1033"/>
      <c r="L124" s="1034"/>
      <c r="M124" s="46" t="s">
        <v>272</v>
      </c>
      <c r="N124" s="41"/>
      <c r="O124" s="1035" t="s">
        <v>139</v>
      </c>
      <c r="P124" s="1035"/>
      <c r="Q124" s="1035"/>
      <c r="R124" s="900" t="str">
        <f>IF(H7="","",H7)</f>
        <v/>
      </c>
      <c r="S124" s="900"/>
      <c r="T124" s="900"/>
      <c r="U124" s="900"/>
      <c r="V124" s="900"/>
      <c r="W124" s="900"/>
      <c r="X124" s="900"/>
      <c r="Y124" s="900"/>
      <c r="Z124" s="900"/>
      <c r="AA124" s="900"/>
      <c r="AB124" s="900"/>
      <c r="AC124" s="900"/>
      <c r="AD124" s="900"/>
      <c r="AE124" s="900"/>
      <c r="AF124" s="900"/>
      <c r="AG124" s="900"/>
      <c r="AH124" s="900"/>
      <c r="AI124" s="900"/>
      <c r="AJ124" s="506"/>
      <c r="AK124" s="507"/>
      <c r="AL124" s="508"/>
      <c r="AM124" s="61"/>
      <c r="AN124" s="61"/>
      <c r="AO124" s="61"/>
      <c r="AP124" s="61"/>
      <c r="AQ124" s="61"/>
      <c r="AR124" s="61"/>
      <c r="AS124" s="61"/>
      <c r="AT124" s="61"/>
      <c r="AU124" s="61"/>
      <c r="AV124" s="61"/>
      <c r="AW124" s="421"/>
      <c r="AX124" s="61"/>
      <c r="AY124" s="61"/>
      <c r="AZ124"/>
    </row>
    <row r="125" spans="1:55" s="29" customFormat="1" ht="14.4" customHeight="1">
      <c r="A125" s="61"/>
      <c r="B125" s="505"/>
      <c r="C125" s="47"/>
      <c r="D125" s="46"/>
      <c r="E125" s="46"/>
      <c r="F125" s="46"/>
      <c r="G125" s="46"/>
      <c r="H125" s="46"/>
      <c r="I125" s="46"/>
      <c r="J125" s="46"/>
      <c r="K125" s="46"/>
      <c r="L125" s="46"/>
      <c r="M125" s="46"/>
      <c r="N125" s="907" t="s">
        <v>273</v>
      </c>
      <c r="O125" s="907"/>
      <c r="P125" s="907"/>
      <c r="Q125" s="907"/>
      <c r="R125" s="1027" t="s">
        <v>23</v>
      </c>
      <c r="S125" s="1027"/>
      <c r="T125" s="905" t="str">
        <f>IF(基本情報入力シート!L26="", "", 基本情報入力シート!L26)</f>
        <v/>
      </c>
      <c r="U125" s="905"/>
      <c r="V125" s="905"/>
      <c r="W125" s="905"/>
      <c r="X125" s="905"/>
      <c r="Y125" s="904" t="s">
        <v>24</v>
      </c>
      <c r="Z125" s="904"/>
      <c r="AA125" s="905" t="str">
        <f>IF(基本情報入力シート!L27="", "", 基本情報入力シート!L27)</f>
        <v/>
      </c>
      <c r="AB125" s="905"/>
      <c r="AC125" s="905"/>
      <c r="AD125" s="905"/>
      <c r="AE125" s="905"/>
      <c r="AF125" s="905"/>
      <c r="AG125" s="905"/>
      <c r="AH125" s="905"/>
      <c r="AI125" s="905"/>
      <c r="AJ125" s="47"/>
      <c r="AK125" s="509"/>
      <c r="AL125" s="508"/>
      <c r="AM125" s="508"/>
      <c r="AN125" s="61"/>
      <c r="AO125" s="61"/>
      <c r="AP125" s="61"/>
      <c r="AQ125" s="61"/>
      <c r="AR125" s="61"/>
      <c r="AS125" s="61"/>
      <c r="AT125" s="61"/>
      <c r="AU125" s="61"/>
      <c r="AV125" s="61"/>
      <c r="AW125" s="421"/>
      <c r="AX125" s="61"/>
      <c r="AY125" s="61"/>
      <c r="AZ125"/>
      <c r="BA125"/>
      <c r="BB125"/>
      <c r="BC125"/>
    </row>
    <row r="126" spans="1:55" ht="5.4"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5"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274</v>
      </c>
      <c r="C128" s="63"/>
      <c r="D128" s="62"/>
      <c r="E128" s="62"/>
      <c r="F128" s="64" t="s">
        <v>275</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157</v>
      </c>
      <c r="C129" s="416" t="s">
        <v>276</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265</v>
      </c>
      <c r="C130" s="416" t="s">
        <v>277</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2"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5" customHeight="1">
      <c r="A132" s="61"/>
      <c r="B132" s="906" t="s">
        <v>278</v>
      </c>
      <c r="C132" s="906"/>
      <c r="D132" s="906"/>
      <c r="E132" s="906"/>
      <c r="F132" s="906"/>
      <c r="G132" s="906"/>
      <c r="H132" s="906"/>
      <c r="I132" s="906"/>
      <c r="J132" s="906"/>
      <c r="K132" s="906"/>
      <c r="L132" s="906"/>
      <c r="M132" s="906"/>
      <c r="N132" s="906"/>
      <c r="O132" s="906"/>
      <c r="P132" s="906"/>
      <c r="Q132" s="906"/>
      <c r="R132" s="906"/>
      <c r="S132" s="906"/>
      <c r="T132" s="906"/>
      <c r="U132" s="906"/>
      <c r="V132" s="906"/>
      <c r="W132" s="906"/>
      <c r="X132" s="906"/>
      <c r="Y132" s="906"/>
      <c r="Z132" s="906"/>
      <c r="AA132" s="906"/>
      <c r="AB132" s="906"/>
      <c r="AC132" s="906"/>
      <c r="AD132" s="906"/>
      <c r="AE132" s="906"/>
      <c r="AF132" s="906"/>
      <c r="AG132" s="906"/>
      <c r="AH132" s="906"/>
      <c r="AI132" s="906"/>
      <c r="AJ132" s="906"/>
      <c r="AK132" s="906"/>
      <c r="AL132" s="61"/>
      <c r="AM132" s="61"/>
      <c r="AN132" s="61"/>
      <c r="AO132" s="61"/>
      <c r="AP132" s="61"/>
      <c r="AQ132" s="61"/>
      <c r="AR132" s="61"/>
      <c r="AS132" s="61"/>
      <c r="AT132" s="61"/>
      <c r="AU132" s="61"/>
      <c r="AV132" s="61"/>
      <c r="AW132" s="61"/>
      <c r="AX132" s="61"/>
      <c r="AY132" s="61"/>
    </row>
    <row r="133" spans="1:56">
      <c r="A133" s="61"/>
      <c r="B133" s="901" t="s">
        <v>279</v>
      </c>
      <c r="C133" s="902"/>
      <c r="D133" s="902"/>
      <c r="E133" s="902"/>
      <c r="F133" s="902"/>
      <c r="G133" s="902"/>
      <c r="H133" s="902"/>
      <c r="I133" s="902"/>
      <c r="J133" s="902"/>
      <c r="K133" s="902"/>
      <c r="L133" s="902"/>
      <c r="M133" s="902"/>
      <c r="N133" s="902"/>
      <c r="O133" s="902"/>
      <c r="P133" s="902"/>
      <c r="Q133" s="902"/>
      <c r="R133" s="902"/>
      <c r="S133" s="902"/>
      <c r="T133" s="902"/>
      <c r="U133" s="902"/>
      <c r="V133" s="902"/>
      <c r="W133" s="902"/>
      <c r="X133" s="902"/>
      <c r="Y133" s="902"/>
      <c r="Z133" s="902"/>
      <c r="AA133" s="902"/>
      <c r="AB133" s="902"/>
      <c r="AC133" s="902"/>
      <c r="AD133" s="902"/>
      <c r="AE133" s="902"/>
      <c r="AF133" s="902"/>
      <c r="AG133" s="902"/>
      <c r="AH133" s="902"/>
      <c r="AI133" s="902"/>
      <c r="AJ133" s="903"/>
      <c r="AK133" s="54" t="str">
        <f>Y19</f>
        <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2" customHeight="1">
      <c r="A135" s="485"/>
      <c r="B135" s="906" t="s">
        <v>280</v>
      </c>
      <c r="C135" s="906"/>
      <c r="D135" s="906"/>
      <c r="E135" s="906"/>
      <c r="F135" s="906"/>
      <c r="G135" s="906"/>
      <c r="H135" s="906"/>
      <c r="I135" s="906"/>
      <c r="J135" s="906"/>
      <c r="K135" s="906"/>
      <c r="L135" s="906"/>
      <c r="M135" s="906"/>
      <c r="N135" s="906"/>
      <c r="O135" s="906"/>
      <c r="P135" s="906"/>
      <c r="Q135" s="906"/>
      <c r="R135" s="906"/>
      <c r="S135" s="906"/>
      <c r="T135" s="906"/>
      <c r="U135" s="906"/>
      <c r="V135" s="906"/>
      <c r="W135" s="906"/>
      <c r="X135" s="906"/>
      <c r="Y135" s="906"/>
      <c r="Z135" s="906"/>
      <c r="AA135" s="906"/>
      <c r="AB135" s="906"/>
      <c r="AC135" s="906"/>
      <c r="AD135" s="906"/>
      <c r="AE135" s="906"/>
      <c r="AF135" s="906"/>
      <c r="AG135" s="906"/>
      <c r="AH135" s="906"/>
      <c r="AI135" s="906"/>
      <c r="AJ135" s="906"/>
      <c r="AK135" s="906"/>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281</v>
      </c>
      <c r="C136" s="893" t="s">
        <v>282</v>
      </c>
      <c r="D136" s="894"/>
      <c r="E136" s="894"/>
      <c r="F136" s="894"/>
      <c r="G136" s="894"/>
      <c r="H136" s="894"/>
      <c r="I136" s="895"/>
      <c r="J136" s="883" t="s">
        <v>283</v>
      </c>
      <c r="K136" s="883"/>
      <c r="L136" s="883"/>
      <c r="M136" s="883"/>
      <c r="N136" s="883"/>
      <c r="O136" s="883"/>
      <c r="P136" s="883"/>
      <c r="Q136" s="883"/>
      <c r="R136" s="883"/>
      <c r="S136" s="883"/>
      <c r="T136" s="883"/>
      <c r="U136" s="883"/>
      <c r="V136" s="883"/>
      <c r="W136" s="883"/>
      <c r="X136" s="883"/>
      <c r="Y136" s="883"/>
      <c r="Z136" s="883"/>
      <c r="AA136" s="883"/>
      <c r="AB136" s="883"/>
      <c r="AC136" s="883"/>
      <c r="AD136" s="883"/>
      <c r="AE136" s="883"/>
      <c r="AF136" s="883"/>
      <c r="AG136" s="883"/>
      <c r="AH136" s="883"/>
      <c r="AI136" s="883"/>
      <c r="AJ136" s="884"/>
      <c r="AK136" s="54" t="str">
        <f>IF(H7="", "",IF(AND(AK28="○", AB29="○"), "○", "×"))</f>
        <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284</v>
      </c>
      <c r="C137" s="893" t="s">
        <v>285</v>
      </c>
      <c r="D137" s="894"/>
      <c r="E137" s="894"/>
      <c r="F137" s="894"/>
      <c r="G137" s="894"/>
      <c r="H137" s="894"/>
      <c r="I137" s="895"/>
      <c r="J137" s="883" t="s">
        <v>286</v>
      </c>
      <c r="K137" s="883"/>
      <c r="L137" s="883"/>
      <c r="M137" s="883"/>
      <c r="N137" s="883"/>
      <c r="O137" s="883"/>
      <c r="P137" s="883"/>
      <c r="Q137" s="883"/>
      <c r="R137" s="883"/>
      <c r="S137" s="883"/>
      <c r="T137" s="883"/>
      <c r="U137" s="883"/>
      <c r="V137" s="883"/>
      <c r="W137" s="883"/>
      <c r="X137" s="883"/>
      <c r="Y137" s="883"/>
      <c r="Z137" s="883"/>
      <c r="AA137" s="883"/>
      <c r="AB137" s="883"/>
      <c r="AC137" s="883"/>
      <c r="AD137" s="883"/>
      <c r="AE137" s="883"/>
      <c r="AF137" s="883"/>
      <c r="AG137" s="883"/>
      <c r="AH137" s="883"/>
      <c r="AI137" s="883"/>
      <c r="AJ137" s="884"/>
      <c r="AK137" s="54" t="str">
        <f>IF(OR(H7="", AH38=""),"", IF(AND(AK36="○", AH38="○"), "○", "×"))</f>
        <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287</v>
      </c>
      <c r="C138" s="523" t="s">
        <v>288</v>
      </c>
      <c r="D138" s="523"/>
      <c r="E138" s="523"/>
      <c r="F138" s="523"/>
      <c r="G138" s="523"/>
      <c r="H138" s="523"/>
      <c r="I138" s="523"/>
      <c r="J138" s="889" t="s">
        <v>289</v>
      </c>
      <c r="K138" s="889"/>
      <c r="L138" s="889"/>
      <c r="M138" s="889"/>
      <c r="N138" s="889"/>
      <c r="O138" s="889"/>
      <c r="P138" s="889"/>
      <c r="Q138" s="889"/>
      <c r="R138" s="889"/>
      <c r="S138" s="889"/>
      <c r="T138" s="889"/>
      <c r="U138" s="889"/>
      <c r="V138" s="889"/>
      <c r="W138" s="889"/>
      <c r="X138" s="889"/>
      <c r="Y138" s="889"/>
      <c r="Z138" s="889"/>
      <c r="AA138" s="889"/>
      <c r="AB138" s="889"/>
      <c r="AC138" s="889"/>
      <c r="AD138" s="889"/>
      <c r="AE138" s="889"/>
      <c r="AF138" s="889"/>
      <c r="AG138" s="889"/>
      <c r="AH138" s="889"/>
      <c r="AI138" s="889"/>
      <c r="AJ138" s="890"/>
      <c r="AK138" s="54" t="str">
        <f>IF(H7="", "",IF(AK43="○", "○", "×"))</f>
        <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290</v>
      </c>
      <c r="C139" s="887" t="s">
        <v>291</v>
      </c>
      <c r="D139" s="887"/>
      <c r="E139" s="887"/>
      <c r="F139" s="887"/>
      <c r="G139" s="887"/>
      <c r="H139" s="887"/>
      <c r="I139" s="887"/>
      <c r="J139" s="889" t="s">
        <v>292</v>
      </c>
      <c r="K139" s="889"/>
      <c r="L139" s="889"/>
      <c r="M139" s="889"/>
      <c r="N139" s="889"/>
      <c r="O139" s="889"/>
      <c r="P139" s="889"/>
      <c r="Q139" s="889"/>
      <c r="R139" s="889"/>
      <c r="S139" s="889"/>
      <c r="T139" s="889"/>
      <c r="U139" s="889"/>
      <c r="V139" s="889"/>
      <c r="W139" s="889"/>
      <c r="X139" s="889"/>
      <c r="Y139" s="889"/>
      <c r="Z139" s="889"/>
      <c r="AA139" s="889"/>
      <c r="AB139" s="889"/>
      <c r="AC139" s="889"/>
      <c r="AD139" s="889"/>
      <c r="AE139" s="889"/>
      <c r="AF139" s="889"/>
      <c r="AG139" s="889"/>
      <c r="AH139" s="889"/>
      <c r="AI139" s="889"/>
      <c r="AJ139" s="890"/>
      <c r="AK139" s="54" t="str">
        <f>IF(H7="", "",IF(BA46=0, "", IF(AK46="○","○","×")))</f>
        <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293</v>
      </c>
      <c r="C140" s="887" t="s">
        <v>294</v>
      </c>
      <c r="D140" s="887"/>
      <c r="E140" s="887"/>
      <c r="F140" s="887"/>
      <c r="G140" s="887"/>
      <c r="H140" s="887"/>
      <c r="I140" s="887"/>
      <c r="J140" s="889" t="s">
        <v>295</v>
      </c>
      <c r="K140" s="889"/>
      <c r="L140" s="889"/>
      <c r="M140" s="889"/>
      <c r="N140" s="889"/>
      <c r="O140" s="889"/>
      <c r="P140" s="889"/>
      <c r="Q140" s="889"/>
      <c r="R140" s="889"/>
      <c r="S140" s="889"/>
      <c r="T140" s="889"/>
      <c r="U140" s="889"/>
      <c r="V140" s="889"/>
      <c r="W140" s="889"/>
      <c r="X140" s="889"/>
      <c r="Y140" s="889"/>
      <c r="Z140" s="889"/>
      <c r="AA140" s="889"/>
      <c r="AB140" s="889"/>
      <c r="AC140" s="889"/>
      <c r="AD140" s="889"/>
      <c r="AE140" s="889"/>
      <c r="AF140" s="889"/>
      <c r="AG140" s="889"/>
      <c r="AH140" s="889"/>
      <c r="AI140" s="889"/>
      <c r="AJ140" s="890"/>
      <c r="AK140" s="54" t="str">
        <f>IF(H7="", "",IF(BA49=0, "", IF(OR(AK49="○",AK51="○"), "○", "×")))</f>
        <v/>
      </c>
      <c r="AL140" s="61"/>
      <c r="AM140" s="61"/>
      <c r="AN140" s="62"/>
      <c r="AO140" s="62"/>
      <c r="AP140" s="62"/>
      <c r="AQ140" s="62"/>
      <c r="AR140" s="62"/>
      <c r="AS140" s="62"/>
      <c r="AT140" s="62"/>
      <c r="AU140" s="62"/>
      <c r="AV140" s="62"/>
      <c r="AW140" s="62"/>
      <c r="AX140" s="62"/>
      <c r="AY140" s="62"/>
    </row>
    <row r="141" spans="1:56" s="29" customFormat="1" ht="18" customHeight="1">
      <c r="A141" s="62"/>
      <c r="B141" s="525" t="s">
        <v>296</v>
      </c>
      <c r="C141" s="887" t="s">
        <v>297</v>
      </c>
      <c r="D141" s="887"/>
      <c r="E141" s="887"/>
      <c r="F141" s="887"/>
      <c r="G141" s="887"/>
      <c r="H141" s="887"/>
      <c r="I141" s="887"/>
      <c r="J141" s="883" t="s">
        <v>298</v>
      </c>
      <c r="K141" s="883"/>
      <c r="L141" s="883"/>
      <c r="M141" s="883"/>
      <c r="N141" s="883"/>
      <c r="O141" s="883"/>
      <c r="P141" s="883"/>
      <c r="Q141" s="883"/>
      <c r="R141" s="883"/>
      <c r="S141" s="883"/>
      <c r="T141" s="883"/>
      <c r="U141" s="883"/>
      <c r="V141" s="883"/>
      <c r="W141" s="883"/>
      <c r="X141" s="883"/>
      <c r="Y141" s="883"/>
      <c r="Z141" s="883"/>
      <c r="AA141" s="883"/>
      <c r="AB141" s="883"/>
      <c r="AC141" s="883"/>
      <c r="AD141" s="883"/>
      <c r="AE141" s="883"/>
      <c r="AF141" s="883"/>
      <c r="AG141" s="883"/>
      <c r="AH141" s="883"/>
      <c r="AI141" s="883"/>
      <c r="AJ141" s="884"/>
      <c r="AK141" s="54" t="str">
        <f>IF(H7="", "",IF(BA59=0, "", IF(AK59="○", "○", "×")))</f>
        <v/>
      </c>
      <c r="AL141" s="524"/>
      <c r="AM141" s="61"/>
      <c r="AN141" s="62"/>
      <c r="AO141" s="62"/>
      <c r="AP141" s="62"/>
      <c r="AQ141" s="62"/>
      <c r="AR141" s="62"/>
      <c r="AS141" s="62"/>
      <c r="AT141" s="62"/>
      <c r="AU141" s="62"/>
      <c r="AV141" s="62"/>
      <c r="AW141" s="62"/>
      <c r="AX141" s="62"/>
      <c r="AY141" s="62"/>
    </row>
    <row r="142" spans="1:56" s="29" customFormat="1" ht="22.2" customHeight="1">
      <c r="A142" s="62"/>
      <c r="B142" s="885" t="s">
        <v>299</v>
      </c>
      <c r="C142" s="887" t="s">
        <v>300</v>
      </c>
      <c r="D142" s="887"/>
      <c r="E142" s="887"/>
      <c r="F142" s="887"/>
      <c r="G142" s="887"/>
      <c r="H142" s="887"/>
      <c r="I142" s="887"/>
      <c r="J142" s="889" t="s">
        <v>301</v>
      </c>
      <c r="K142" s="889"/>
      <c r="L142" s="889"/>
      <c r="M142" s="889"/>
      <c r="N142" s="889"/>
      <c r="O142" s="889"/>
      <c r="P142" s="889"/>
      <c r="Q142" s="889"/>
      <c r="R142" s="889"/>
      <c r="S142" s="889"/>
      <c r="T142" s="889"/>
      <c r="U142" s="889"/>
      <c r="V142" s="889"/>
      <c r="W142" s="889"/>
      <c r="X142" s="889"/>
      <c r="Y142" s="889"/>
      <c r="Z142" s="889"/>
      <c r="AA142" s="889"/>
      <c r="AB142" s="889"/>
      <c r="AC142" s="889"/>
      <c r="AD142" s="889"/>
      <c r="AE142" s="889"/>
      <c r="AF142" s="889"/>
      <c r="AG142" s="889"/>
      <c r="AH142" s="889"/>
      <c r="AI142" s="889"/>
      <c r="AJ142" s="890"/>
      <c r="AK142" s="54" t="str">
        <f>IF(H7="", "",IF(OR(AK62="○", AK63="○"), "○", "×"))</f>
        <v/>
      </c>
      <c r="AL142" s="61"/>
      <c r="AM142" s="61"/>
      <c r="AN142" s="61"/>
      <c r="AO142" s="61"/>
      <c r="AP142" s="61"/>
      <c r="AQ142" s="61"/>
      <c r="AR142" s="61"/>
      <c r="AS142" s="61"/>
      <c r="AT142" s="61"/>
      <c r="AU142" s="61"/>
      <c r="AV142" s="61"/>
      <c r="AW142" s="61"/>
      <c r="AX142" s="421"/>
      <c r="AY142" s="61"/>
      <c r="AZ142"/>
    </row>
    <row r="143" spans="1:56" s="29" customFormat="1">
      <c r="A143" s="62"/>
      <c r="B143" s="886"/>
      <c r="C143" s="888"/>
      <c r="D143" s="888"/>
      <c r="E143" s="888"/>
      <c r="F143" s="888"/>
      <c r="G143" s="888"/>
      <c r="H143" s="888"/>
      <c r="I143" s="888"/>
      <c r="J143" s="891" t="s">
        <v>302</v>
      </c>
      <c r="K143" s="891"/>
      <c r="L143" s="891"/>
      <c r="M143" s="891"/>
      <c r="N143" s="891"/>
      <c r="O143" s="891"/>
      <c r="P143" s="891"/>
      <c r="Q143" s="891"/>
      <c r="R143" s="891"/>
      <c r="S143" s="891"/>
      <c r="T143" s="891"/>
      <c r="U143" s="891"/>
      <c r="V143" s="891"/>
      <c r="W143" s="891"/>
      <c r="X143" s="891"/>
      <c r="Y143" s="891"/>
      <c r="Z143" s="891"/>
      <c r="AA143" s="891"/>
      <c r="AB143" s="891"/>
      <c r="AC143" s="891"/>
      <c r="AD143" s="891"/>
      <c r="AE143" s="891"/>
      <c r="AF143" s="891"/>
      <c r="AG143" s="891"/>
      <c r="AH143" s="891"/>
      <c r="AI143" s="891"/>
      <c r="AJ143" s="892"/>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95" customHeight="1">
      <c r="A145" s="61"/>
      <c r="B145" s="906" t="s">
        <v>303</v>
      </c>
      <c r="C145" s="906"/>
      <c r="D145" s="906"/>
      <c r="E145" s="906"/>
      <c r="F145" s="906"/>
      <c r="G145" s="906"/>
      <c r="H145" s="906"/>
      <c r="I145" s="906"/>
      <c r="J145" s="906"/>
      <c r="K145" s="906"/>
      <c r="L145" s="906"/>
      <c r="M145" s="906"/>
      <c r="N145" s="906"/>
      <c r="O145" s="906"/>
      <c r="P145" s="906"/>
      <c r="Q145" s="906"/>
      <c r="R145" s="906"/>
      <c r="S145" s="906"/>
      <c r="T145" s="906"/>
      <c r="U145" s="906"/>
      <c r="V145" s="906"/>
      <c r="W145" s="906"/>
      <c r="X145" s="906"/>
      <c r="Y145" s="906"/>
      <c r="Z145" s="906"/>
      <c r="AA145" s="906"/>
      <c r="AB145" s="906"/>
      <c r="AC145" s="906"/>
      <c r="AD145" s="906"/>
      <c r="AE145" s="906"/>
      <c r="AF145" s="906"/>
      <c r="AG145" s="906"/>
      <c r="AH145" s="906"/>
      <c r="AI145" s="906"/>
      <c r="AJ145" s="906"/>
      <c r="AK145" s="906"/>
      <c r="AL145" s="61"/>
      <c r="AM145" s="61"/>
      <c r="AN145" s="61"/>
      <c r="AO145" s="61"/>
      <c r="AP145" s="61"/>
      <c r="AQ145" s="61"/>
      <c r="AR145" s="61"/>
      <c r="AS145" s="61"/>
      <c r="AT145" s="61"/>
      <c r="AU145" s="61"/>
      <c r="AV145" s="61"/>
      <c r="AW145" s="61"/>
      <c r="AX145" s="61"/>
      <c r="AY145" s="61"/>
    </row>
    <row r="146" spans="1:52">
      <c r="A146" s="61"/>
      <c r="B146" s="526" t="s">
        <v>157</v>
      </c>
      <c r="C146" s="1028" t="s">
        <v>304</v>
      </c>
      <c r="D146" s="1028"/>
      <c r="E146" s="1028"/>
      <c r="F146" s="1028"/>
      <c r="G146" s="1028"/>
      <c r="H146" s="1028"/>
      <c r="I146" s="1028"/>
      <c r="J146" s="1028"/>
      <c r="K146" s="1028"/>
      <c r="L146" s="1028"/>
      <c r="M146" s="1028"/>
      <c r="N146" s="1028"/>
      <c r="O146" s="1028"/>
      <c r="P146" s="1028"/>
      <c r="Q146" s="1028"/>
      <c r="R146" s="1028"/>
      <c r="S146" s="1028"/>
      <c r="T146" s="1028"/>
      <c r="U146" s="1028"/>
      <c r="V146" s="1028"/>
      <c r="W146" s="1028"/>
      <c r="X146" s="1028"/>
      <c r="Y146" s="1028"/>
      <c r="Z146" s="1028"/>
      <c r="AA146" s="1028"/>
      <c r="AB146" s="1028"/>
      <c r="AC146" s="1028"/>
      <c r="AD146" s="1028"/>
      <c r="AE146" s="1028"/>
      <c r="AF146" s="1028"/>
      <c r="AG146" s="1028"/>
      <c r="AH146" s="1028"/>
      <c r="AI146" s="1028"/>
      <c r="AJ146" s="1029"/>
      <c r="AK146" s="54" t="str">
        <f>IF(H7="", "",AK108)</f>
        <v/>
      </c>
      <c r="AL146" s="61"/>
      <c r="AM146" s="61"/>
      <c r="AN146" s="61"/>
      <c r="AO146" s="61"/>
      <c r="AP146" s="61"/>
      <c r="AQ146" s="61"/>
      <c r="AR146" s="61"/>
      <c r="AS146" s="61"/>
      <c r="AT146" s="61"/>
      <c r="AU146" s="61"/>
      <c r="AV146" s="61"/>
      <c r="AW146" s="61"/>
      <c r="AX146" s="61"/>
      <c r="AY146" s="61"/>
    </row>
    <row r="147" spans="1:52">
      <c r="A147" s="61"/>
      <c r="B147" s="527" t="s">
        <v>157</v>
      </c>
      <c r="C147" s="1030" t="s">
        <v>305</v>
      </c>
      <c r="D147" s="1030"/>
      <c r="E147" s="1030"/>
      <c r="F147" s="1030"/>
      <c r="G147" s="1030"/>
      <c r="H147" s="1030"/>
      <c r="I147" s="1030"/>
      <c r="J147" s="1030"/>
      <c r="K147" s="1030"/>
      <c r="L147" s="1030"/>
      <c r="M147" s="1030"/>
      <c r="N147" s="1030"/>
      <c r="O147" s="1030"/>
      <c r="P147" s="1030"/>
      <c r="Q147" s="1030"/>
      <c r="R147" s="1030"/>
      <c r="S147" s="1030"/>
      <c r="T147" s="1030"/>
      <c r="U147" s="1030"/>
      <c r="V147" s="1030"/>
      <c r="W147" s="1030"/>
      <c r="X147" s="1030"/>
      <c r="Y147" s="1030"/>
      <c r="Z147" s="1030"/>
      <c r="AA147" s="1030"/>
      <c r="AB147" s="1030"/>
      <c r="AC147" s="1030"/>
      <c r="AD147" s="1030"/>
      <c r="AE147" s="1030"/>
      <c r="AF147" s="1030"/>
      <c r="AG147" s="1030"/>
      <c r="AH147" s="1030"/>
      <c r="AI147" s="1030"/>
      <c r="AJ147" s="1031"/>
      <c r="AK147" s="54" t="str">
        <f>IF(H7="", "",AK120)</f>
        <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5" customHeight="1">
      <c r="AM149" s="61"/>
      <c r="AN149" s="61"/>
      <c r="AO149" s="61"/>
      <c r="AP149" s="61"/>
      <c r="AQ149" s="61"/>
      <c r="AR149" s="61"/>
      <c r="AS149" s="61"/>
      <c r="AT149" s="61"/>
      <c r="AU149" s="61"/>
      <c r="AV149" s="61"/>
      <c r="AW149" s="61"/>
      <c r="AX149" s="61"/>
      <c r="AY149" s="61"/>
    </row>
    <row r="150" spans="1:52" ht="13.2"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2"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95"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 customHeight="1">
      <c r="AM165" s="61"/>
      <c r="AN165" s="61"/>
      <c r="AO165" s="61"/>
      <c r="AP165" s="61"/>
      <c r="AQ165" s="61"/>
      <c r="AR165" s="61"/>
      <c r="AS165" s="61"/>
      <c r="AT165" s="61"/>
      <c r="AU165" s="61"/>
      <c r="AV165" s="61"/>
      <c r="AW165" s="61"/>
      <c r="AX165" s="61"/>
      <c r="AY165" s="61"/>
    </row>
    <row r="166" spans="39:56" ht="34.200000000000003"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8BZb9Vb63wvEq8nyWb035tTDKh3n0uNhpPce9aG1Izof85wzODgs8ndEegslGWvjDA/gK5ExQi2uFhJiWfo5Ew==" saltValue="snf4+rxnGPbL1KhOurjP1g==" spinCount="100000" sheet="1" formatCells="0" formatColumns="0" formatRows="0" sort="0" autoFilter="0"/>
  <mergeCells count="220">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 ref="E84:F84"/>
    <mergeCell ref="E85:F85"/>
    <mergeCell ref="E86:F86"/>
    <mergeCell ref="E87:F87"/>
    <mergeCell ref="E88:F88"/>
    <mergeCell ref="E89:F89"/>
    <mergeCell ref="E90:F90"/>
    <mergeCell ref="E91:F91"/>
    <mergeCell ref="E92:F9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C113:AD113"/>
    <mergeCell ref="AE113:AK113"/>
    <mergeCell ref="B108:AD108"/>
    <mergeCell ref="AE108:AJ108"/>
    <mergeCell ref="C109:AD109"/>
    <mergeCell ref="AE109:AK109"/>
    <mergeCell ref="C110:AD110"/>
    <mergeCell ref="AE110:AK110"/>
    <mergeCell ref="B88:D95"/>
    <mergeCell ref="G88:AK8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B59:AJ59"/>
    <mergeCell ref="E75:F75"/>
    <mergeCell ref="E76:F76"/>
    <mergeCell ref="E77:F77"/>
    <mergeCell ref="E78:F78"/>
    <mergeCell ref="C37:S37"/>
    <mergeCell ref="C38:S38"/>
    <mergeCell ref="G78:AK78"/>
    <mergeCell ref="AB38:AD38"/>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6"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129540</xdr:colOff>
                    <xdr:row>108</xdr:row>
                    <xdr:rowOff>15240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137160</xdr:colOff>
                    <xdr:row>110</xdr:row>
                    <xdr:rowOff>22860</xdr:rowOff>
                  </from>
                  <to>
                    <xdr:col>2</xdr:col>
                    <xdr:colOff>7620</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137160</xdr:colOff>
                    <xdr:row>111</xdr:row>
                    <xdr:rowOff>22860</xdr:rowOff>
                  </from>
                  <to>
                    <xdr:col>2</xdr:col>
                    <xdr:colOff>7620</xdr:colOff>
                    <xdr:row>112</xdr:row>
                    <xdr:rowOff>22860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137160</xdr:colOff>
                    <xdr:row>112</xdr:row>
                    <xdr:rowOff>22860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137160</xdr:colOff>
                    <xdr:row>114</xdr:row>
                    <xdr:rowOff>22860</xdr:rowOff>
                  </from>
                  <to>
                    <xdr:col>2</xdr:col>
                    <xdr:colOff>0</xdr:colOff>
                    <xdr:row>115</xdr:row>
                    <xdr:rowOff>22860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137160</xdr:colOff>
                    <xdr:row>113</xdr:row>
                    <xdr:rowOff>22860</xdr:rowOff>
                  </from>
                  <to>
                    <xdr:col>2</xdr:col>
                    <xdr:colOff>7620</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182880</xdr:colOff>
                    <xdr:row>103</xdr:row>
                    <xdr:rowOff>0</xdr:rowOff>
                  </from>
                  <to>
                    <xdr:col>6</xdr:col>
                    <xdr:colOff>22860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30480</xdr:rowOff>
                  </from>
                  <to>
                    <xdr:col>3</xdr:col>
                    <xdr:colOff>60960</xdr:colOff>
                    <xdr:row>52</xdr:row>
                    <xdr:rowOff>213360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15240</xdr:rowOff>
                  </from>
                  <to>
                    <xdr:col>3</xdr:col>
                    <xdr:colOff>15240</xdr:colOff>
                    <xdr:row>53</xdr:row>
                    <xdr:rowOff>236220</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205740</xdr:rowOff>
                  </from>
                  <to>
                    <xdr:col>3</xdr:col>
                    <xdr:colOff>15240</xdr:colOff>
                    <xdr:row>55</xdr:row>
                    <xdr:rowOff>53340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205740</xdr:rowOff>
                  </from>
                  <to>
                    <xdr:col>3</xdr:col>
                    <xdr:colOff>38100</xdr:colOff>
                    <xdr:row>56</xdr:row>
                    <xdr:rowOff>15240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182880</xdr:colOff>
                    <xdr:row>101</xdr:row>
                    <xdr:rowOff>304800</xdr:rowOff>
                  </from>
                  <to>
                    <xdr:col>6</xdr:col>
                    <xdr:colOff>15240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59" zoomScaleNormal="85" zoomScaleSheetLayoutView="85" zoomScalePageLayoutView="70" workbookViewId="0">
      <selection activeCell="G408" sqref="G408:G411"/>
    </sheetView>
  </sheetViews>
  <sheetFormatPr defaultColWidth="2.44140625" defaultRowHeight="16.2"/>
  <cols>
    <col min="1" max="1" width="5.44140625" customWidth="1"/>
    <col min="2" max="6" width="2.44140625" style="390" customWidth="1"/>
    <col min="7" max="7" width="12.44140625" customWidth="1"/>
    <col min="8" max="8" width="9" customWidth="1"/>
    <col min="9" max="9" width="9.44140625" style="391" customWidth="1"/>
    <col min="10" max="10" width="14.44140625" customWidth="1"/>
    <col min="11" max="11" width="17.44140625" style="67" customWidth="1"/>
    <col min="12" max="12" width="14" customWidth="1"/>
    <col min="13" max="13" width="11.5546875" style="392" customWidth="1"/>
    <col min="14" max="14" width="14.44140625" style="394" customWidth="1"/>
    <col min="15" max="15" width="12" style="239" customWidth="1"/>
    <col min="16" max="16" width="18.5546875" style="395" customWidth="1"/>
    <col min="17" max="17" width="7" style="239" customWidth="1"/>
    <col min="18" max="18" width="4.44140625" style="67" customWidth="1"/>
    <col min="19" max="19" width="2.88671875" style="393" customWidth="1"/>
    <col min="20" max="20" width="2.88671875" style="67" customWidth="1"/>
    <col min="21" max="21" width="3.44140625" style="393" customWidth="1"/>
    <col min="22" max="22" width="9.88671875" style="67" customWidth="1"/>
    <col min="23" max="23" width="2.88671875" style="393" customWidth="1"/>
    <col min="24" max="24" width="2.88671875" style="67" customWidth="1"/>
    <col min="25" max="25" width="3.44140625" style="393" customWidth="1"/>
    <col min="26" max="27" width="2.88671875" style="67" customWidth="1"/>
    <col min="28" max="28" width="4.44140625" style="67" customWidth="1"/>
    <col min="29" max="29" width="6.109375" style="67" customWidth="1"/>
    <col min="30" max="30" width="18.109375" style="239" customWidth="1"/>
    <col min="31" max="31" width="17.44140625" style="239" customWidth="1"/>
    <col min="32" max="32" width="9.88671875" style="28" customWidth="1"/>
    <col min="33" max="33" width="18.5546875" style="239" customWidth="1"/>
    <col min="34" max="34" width="9.88671875" style="28" customWidth="1"/>
    <col min="35" max="35" width="20.44140625" style="28" customWidth="1"/>
    <col min="36" max="36" width="21.5546875" style="28" customWidth="1"/>
    <col min="37" max="37" width="21.44140625" style="396" customWidth="1"/>
    <col min="38" max="38" width="22.44140625" style="397" customWidth="1"/>
    <col min="39" max="39" width="96.44140625" style="55" customWidth="1"/>
    <col min="40" max="40" width="7.109375" style="55" customWidth="1"/>
    <col min="41" max="41" width="15.44140625" style="55" hidden="1" customWidth="1"/>
    <col min="42" max="42" width="29.5546875" style="55" hidden="1" customWidth="1"/>
    <col min="43" max="43" width="18.44140625" style="328" hidden="1" customWidth="1"/>
    <col min="44" max="44" width="16.5546875" style="328" hidden="1" customWidth="1"/>
    <col min="45" max="45" width="14.44140625" style="328" hidden="1" customWidth="1"/>
    <col min="46" max="46" width="34.44140625" style="328" hidden="1" customWidth="1"/>
    <col min="47" max="50" width="10" style="328" hidden="1" customWidth="1"/>
    <col min="51" max="51" width="14.44140625" style="328" hidden="1" customWidth="1"/>
    <col min="52" max="52" width="13.88671875" style="328" bestFit="1" customWidth="1"/>
    <col min="53" max="53" width="15.44140625" style="328" customWidth="1"/>
    <col min="54" max="54" width="12.88671875" style="328" customWidth="1"/>
    <col min="55" max="55" width="11.44140625" style="328" customWidth="1"/>
    <col min="56" max="58" width="6.88671875" style="328" customWidth="1"/>
    <col min="59" max="59" width="6.88671875" style="329" customWidth="1"/>
    <col min="60" max="60" width="22.109375" customWidth="1"/>
  </cols>
  <sheetData>
    <row r="1" spans="1:60" ht="29.25" customHeight="1" thickBot="1">
      <c r="A1" s="314" t="s">
        <v>306</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135</v>
      </c>
      <c r="AK1" s="325" t="str">
        <f>IF(基本情報入力シート!V16="", "", 基本情報入力シート!V16)</f>
        <v/>
      </c>
      <c r="AL1" s="326"/>
      <c r="AM1" s="327"/>
      <c r="AN1" s="326"/>
      <c r="AO1" s="836" t="s">
        <v>136</v>
      </c>
      <c r="AP1" s="836"/>
      <c r="AQ1" s="836"/>
      <c r="AR1" s="836"/>
      <c r="AS1" s="836"/>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6" t="str">
        <f>IF(基本情報入力シート!V14="", "", 基本情報入力シート!V14)</f>
        <v/>
      </c>
      <c r="AP2" s="836"/>
      <c r="AQ2" s="836"/>
      <c r="AR2" s="836"/>
      <c r="AS2" s="836"/>
      <c r="BC2" s="329"/>
      <c r="BD2"/>
      <c r="BE2"/>
      <c r="BF2"/>
      <c r="BG2"/>
    </row>
    <row r="3" spans="1:60" ht="27" customHeight="1" thickBot="1">
      <c r="A3" s="1121" t="s">
        <v>139</v>
      </c>
      <c r="B3" s="1121"/>
      <c r="C3" s="1122"/>
      <c r="D3" s="1123" t="str">
        <f>IF(基本情報入力シート!L22="","",基本情報入力シート!L22)</f>
        <v/>
      </c>
      <c r="E3" s="1124"/>
      <c r="F3" s="1124"/>
      <c r="G3" s="1124"/>
      <c r="H3" s="1124"/>
      <c r="I3" s="1124"/>
      <c r="J3" s="1125"/>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307</v>
      </c>
      <c r="AF4" s="284"/>
      <c r="AG4" s="344"/>
      <c r="AH4" s="284"/>
      <c r="AI4" s="345"/>
      <c r="AJ4" s="346"/>
      <c r="AK4" s="347"/>
      <c r="AL4" s="277"/>
      <c r="AM4" s="277"/>
      <c r="BC4" s="329"/>
      <c r="BD4"/>
      <c r="BE4"/>
      <c r="BF4"/>
      <c r="BG4"/>
    </row>
    <row r="5" spans="1:60" ht="35.25" customHeight="1">
      <c r="A5" s="1126" t="s">
        <v>308</v>
      </c>
      <c r="B5" s="1127"/>
      <c r="C5" s="1127"/>
      <c r="D5" s="1127"/>
      <c r="E5" s="1127"/>
      <c r="F5" s="1127"/>
      <c r="G5" s="1127"/>
      <c r="H5" s="1127"/>
      <c r="I5" s="1127"/>
      <c r="J5" s="1127"/>
      <c r="K5" s="1127"/>
      <c r="L5" s="1140">
        <f>IFERROR(SUM(AD:AD),"")</f>
        <v>0</v>
      </c>
      <c r="M5" s="1140"/>
      <c r="N5" s="348" t="s">
        <v>147</v>
      </c>
      <c r="O5" s="339"/>
      <c r="P5" s="319"/>
      <c r="Q5" s="320"/>
      <c r="R5" s="278"/>
      <c r="S5" s="321"/>
      <c r="T5" s="322"/>
      <c r="U5" s="322"/>
      <c r="V5" s="322"/>
      <c r="W5" s="322"/>
      <c r="X5" s="322"/>
      <c r="Y5" s="322"/>
      <c r="Z5" s="322"/>
      <c r="AA5" s="322"/>
      <c r="AB5" s="322"/>
      <c r="AC5" s="322"/>
      <c r="AD5" s="323"/>
      <c r="AE5" s="1134" t="s">
        <v>309</v>
      </c>
      <c r="AF5" s="1135"/>
      <c r="AG5" s="1135"/>
      <c r="AH5" s="1135"/>
      <c r="AI5" s="1135"/>
      <c r="AJ5" s="1136"/>
      <c r="AK5" s="349">
        <f>SUM(AK12:AK411)</f>
        <v>0</v>
      </c>
      <c r="AL5" s="279"/>
      <c r="AM5" s="346"/>
      <c r="AN5" s="350"/>
      <c r="AO5" s="350"/>
      <c r="AP5" s="350"/>
      <c r="BC5" s="329"/>
      <c r="BD5"/>
      <c r="BE5"/>
      <c r="BF5"/>
      <c r="BG5"/>
    </row>
    <row r="6" spans="1:60" ht="35.25" customHeight="1" thickBot="1">
      <c r="A6" s="351"/>
      <c r="B6" s="1128" t="s">
        <v>310</v>
      </c>
      <c r="C6" s="1127"/>
      <c r="D6" s="1127"/>
      <c r="E6" s="1127"/>
      <c r="F6" s="1127"/>
      <c r="G6" s="1127"/>
      <c r="H6" s="1127"/>
      <c r="I6" s="1127"/>
      <c r="J6" s="1127"/>
      <c r="K6" s="1127"/>
      <c r="L6" s="1140">
        <f>IFERROR(SUM(AE:AE),"")</f>
        <v>0</v>
      </c>
      <c r="M6" s="1140"/>
      <c r="N6" s="348" t="s">
        <v>147</v>
      </c>
      <c r="O6" s="318"/>
      <c r="P6" s="319"/>
      <c r="Q6" s="320"/>
      <c r="R6" s="278"/>
      <c r="S6" s="321"/>
      <c r="T6" s="322"/>
      <c r="U6" s="322"/>
      <c r="V6" s="322"/>
      <c r="W6" s="322"/>
      <c r="X6" s="322"/>
      <c r="Y6" s="322"/>
      <c r="Z6" s="322"/>
      <c r="AA6" s="322"/>
      <c r="AB6" s="322"/>
      <c r="AC6" s="322"/>
      <c r="AD6" s="323"/>
      <c r="AE6" s="1134" t="s">
        <v>311</v>
      </c>
      <c r="AF6" s="1135"/>
      <c r="AG6" s="1135"/>
      <c r="AH6" s="1135"/>
      <c r="AI6" s="1135"/>
      <c r="AJ6" s="1136"/>
      <c r="AK6" s="352">
        <f>SUM(AV:AV)</f>
        <v>0</v>
      </c>
      <c r="AL6" s="346"/>
      <c r="AM6" s="346"/>
      <c r="AN6" s="350"/>
      <c r="AO6" s="350"/>
      <c r="AP6" s="350"/>
      <c r="AT6" s="353"/>
      <c r="AU6" s="1129"/>
      <c r="AV6" s="1129"/>
      <c r="AW6" s="1129"/>
      <c r="AX6" s="1129"/>
      <c r="AY6" s="1129"/>
      <c r="AZ6" s="1129"/>
      <c r="BA6" s="1129"/>
      <c r="BB6" s="354"/>
      <c r="BC6" s="1129"/>
      <c r="BD6" s="1129"/>
      <c r="BE6" s="1129"/>
      <c r="BF6" s="1129"/>
      <c r="BG6" s="1129"/>
    </row>
    <row r="7" spans="1:60" ht="35.25" customHeight="1">
      <c r="A7" s="355"/>
      <c r="B7" s="1128" t="s">
        <v>312</v>
      </c>
      <c r="C7" s="1127"/>
      <c r="D7" s="1127"/>
      <c r="E7" s="1127"/>
      <c r="F7" s="1127"/>
      <c r="G7" s="1127"/>
      <c r="H7" s="1127"/>
      <c r="I7" s="1127"/>
      <c r="J7" s="1127"/>
      <c r="K7" s="1127"/>
      <c r="L7" s="1140">
        <f>IFERROR(SUM(AG:AG),"")</f>
        <v>0</v>
      </c>
      <c r="M7" s="1140"/>
      <c r="N7" s="348" t="s">
        <v>147</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164" t="s">
        <v>313</v>
      </c>
      <c r="AP7" s="1165"/>
      <c r="AT7" s="356"/>
      <c r="AU7" s="1137"/>
      <c r="AV7" s="1137"/>
      <c r="AW7" s="1137"/>
      <c r="AX7" s="1137"/>
      <c r="AY7" s="1137"/>
      <c r="AZ7" s="1137"/>
      <c r="BA7" s="1137"/>
      <c r="BB7" s="357"/>
      <c r="BC7" s="1137"/>
      <c r="BD7" s="1137"/>
      <c r="BE7" s="1137"/>
      <c r="BF7" s="1137"/>
      <c r="BG7" s="1137"/>
    </row>
    <row r="8" spans="1:60" ht="35.25" customHeight="1" thickBot="1">
      <c r="A8" s="1163" t="s">
        <v>314</v>
      </c>
      <c r="B8" s="1163"/>
      <c r="C8" s="1163"/>
      <c r="D8" s="1163"/>
      <c r="E8" s="1163"/>
      <c r="F8" s="1163"/>
      <c r="G8" s="1163"/>
      <c r="H8" s="1163"/>
      <c r="I8" s="1163"/>
      <c r="J8" s="1163"/>
      <c r="K8" s="1163"/>
      <c r="L8" s="1163"/>
      <c r="M8" s="1163"/>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315</v>
      </c>
      <c r="AP8" s="360" t="s">
        <v>316</v>
      </c>
      <c r="AT8" s="356"/>
      <c r="AU8" s="1137"/>
      <c r="AV8" s="1137"/>
      <c r="AW8" s="1137"/>
      <c r="AX8" s="1137"/>
      <c r="AY8" s="1137"/>
      <c r="AZ8" s="1137"/>
      <c r="BA8" s="1137"/>
      <c r="BB8" s="357"/>
      <c r="BC8" s="1137"/>
      <c r="BD8" s="1137"/>
      <c r="BE8" s="1137"/>
      <c r="BF8" s="1137"/>
      <c r="BG8" s="1137"/>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83" t="str">
        <f>IF(D3="", "", IFERROR(IF(COUNTIF(AP:AP,"未入力")=0,"○","×"),""))</f>
        <v/>
      </c>
      <c r="AF9" s="1184"/>
      <c r="AG9" s="1185" t="str">
        <f>IF(D3="", "", IFERROR(IF(COUNTIF(AR:AR,"未入力")=0,"○","×"),""))</f>
        <v/>
      </c>
      <c r="AH9" s="1186"/>
      <c r="AI9" s="365" t="str">
        <f>IF(D3="", "", IFERROR(IF(COUNTIF(AS:AS,"未入力")=0,"○","×"),""))</f>
        <v/>
      </c>
      <c r="AJ9" s="365" t="str">
        <f>IF(D3="", "", IFERROR(IF(COUNTIF(AT:AT,"未入力")=0,"○","×"),""))</f>
        <v/>
      </c>
      <c r="AK9" s="366" t="str">
        <f>IF(D3="", "", IF(AK5&gt;=AK6,"○","×"))</f>
        <v/>
      </c>
      <c r="AL9" s="367" t="str">
        <f>IF(D3="","", IF(COUNTIF(AX:AX,"未入力")=0,"○","×"))</f>
        <v/>
      </c>
      <c r="AM9" s="368" t="s">
        <v>317</v>
      </c>
      <c r="AN9" s="277"/>
      <c r="AO9" s="369">
        <f>COUNTIF(AI:AI, "令和７年度中に満たす")</f>
        <v>0</v>
      </c>
      <c r="AP9" s="369">
        <f>COUNTIF(AJ:AJ, "令和７年度中に満たす")</f>
        <v>0</v>
      </c>
      <c r="BA9" s="370"/>
      <c r="BB9" s="370"/>
      <c r="BC9" s="370"/>
      <c r="BD9" s="370"/>
      <c r="BE9" s="370"/>
      <c r="BF9" s="370"/>
      <c r="BG9" s="371"/>
    </row>
    <row r="10" spans="1:60" ht="53.25" customHeight="1">
      <c r="A10" s="1173"/>
      <c r="B10" s="1141" t="s">
        <v>318</v>
      </c>
      <c r="C10" s="1142"/>
      <c r="D10" s="1142"/>
      <c r="E10" s="1142"/>
      <c r="F10" s="1143"/>
      <c r="G10" s="1147" t="s">
        <v>37</v>
      </c>
      <c r="H10" s="1149" t="s">
        <v>38</v>
      </c>
      <c r="I10" s="1149"/>
      <c r="J10" s="1150" t="s">
        <v>319</v>
      </c>
      <c r="K10" s="1152" t="s">
        <v>40</v>
      </c>
      <c r="L10" s="1154" t="s">
        <v>320</v>
      </c>
      <c r="M10" s="1177" t="s">
        <v>321</v>
      </c>
      <c r="N10" s="1179" t="s">
        <v>322</v>
      </c>
      <c r="O10" s="1181" t="s">
        <v>323</v>
      </c>
      <c r="P10" s="1175" t="s">
        <v>324</v>
      </c>
      <c r="Q10" s="1171" t="s">
        <v>325</v>
      </c>
      <c r="R10" s="1158" t="s">
        <v>326</v>
      </c>
      <c r="S10" s="1166"/>
      <c r="T10" s="1166"/>
      <c r="U10" s="1166"/>
      <c r="V10" s="1166"/>
      <c r="W10" s="1166"/>
      <c r="X10" s="1166"/>
      <c r="Y10" s="1166"/>
      <c r="Z10" s="1166"/>
      <c r="AA10" s="1166"/>
      <c r="AB10" s="1166"/>
      <c r="AC10" s="1167"/>
      <c r="AD10" s="1158" t="s">
        <v>327</v>
      </c>
      <c r="AE10" s="1160" t="s">
        <v>328</v>
      </c>
      <c r="AF10" s="1161"/>
      <c r="AG10" s="1162" t="s">
        <v>329</v>
      </c>
      <c r="AH10" s="1161"/>
      <c r="AI10" s="372" t="s">
        <v>330</v>
      </c>
      <c r="AJ10" s="372" t="s">
        <v>331</v>
      </c>
      <c r="AK10" s="372" t="s">
        <v>332</v>
      </c>
      <c r="AL10" s="373" t="s">
        <v>333</v>
      </c>
      <c r="AM10" s="1156" t="s">
        <v>334</v>
      </c>
      <c r="AN10" s="374"/>
      <c r="AO10" s="1138" t="s">
        <v>335</v>
      </c>
      <c r="AP10" s="1139"/>
      <c r="AS10" s="94"/>
      <c r="AT10" s="94"/>
      <c r="AU10" s="94"/>
      <c r="AV10" s="94"/>
      <c r="AW10" s="94"/>
      <c r="AX10" s="94"/>
      <c r="AY10" s="94"/>
      <c r="AZ10" s="94"/>
      <c r="BA10" s="94"/>
      <c r="BB10" s="94"/>
      <c r="BH10" s="375"/>
    </row>
    <row r="11" spans="1:60" ht="159.75" customHeight="1" thickBot="1">
      <c r="A11" s="1174"/>
      <c r="B11" s="1144"/>
      <c r="C11" s="1145"/>
      <c r="D11" s="1145"/>
      <c r="E11" s="1145"/>
      <c r="F11" s="1146"/>
      <c r="G11" s="1148"/>
      <c r="H11" s="376" t="s">
        <v>336</v>
      </c>
      <c r="I11" s="376" t="s">
        <v>337</v>
      </c>
      <c r="J11" s="1151"/>
      <c r="K11" s="1153"/>
      <c r="L11" s="1155"/>
      <c r="M11" s="1178"/>
      <c r="N11" s="1180"/>
      <c r="O11" s="1182"/>
      <c r="P11" s="1176"/>
      <c r="Q11" s="1172"/>
      <c r="R11" s="1168"/>
      <c r="S11" s="1169"/>
      <c r="T11" s="1169"/>
      <c r="U11" s="1169"/>
      <c r="V11" s="1169"/>
      <c r="W11" s="1169"/>
      <c r="X11" s="1169"/>
      <c r="Y11" s="1169"/>
      <c r="Z11" s="1169"/>
      <c r="AA11" s="1169"/>
      <c r="AB11" s="1169"/>
      <c r="AC11" s="1170"/>
      <c r="AD11" s="1159"/>
      <c r="AE11" s="377" t="s">
        <v>338</v>
      </c>
      <c r="AF11" s="378" t="s">
        <v>339</v>
      </c>
      <c r="AG11" s="378" t="s">
        <v>340</v>
      </c>
      <c r="AH11" s="379" t="s">
        <v>341</v>
      </c>
      <c r="AI11" s="379" t="s">
        <v>342</v>
      </c>
      <c r="AJ11" s="380" t="s">
        <v>343</v>
      </c>
      <c r="AK11" s="380" t="s">
        <v>344</v>
      </c>
      <c r="AL11" s="595" t="s">
        <v>345</v>
      </c>
      <c r="AM11" s="1157"/>
      <c r="AN11" s="381"/>
      <c r="AO11" s="301" t="s">
        <v>346</v>
      </c>
      <c r="AP11" s="382" t="s">
        <v>347</v>
      </c>
      <c r="AQ11" s="301" t="s">
        <v>348</v>
      </c>
      <c r="AR11" s="301" t="s">
        <v>349</v>
      </c>
      <c r="AS11" s="301" t="s">
        <v>350</v>
      </c>
      <c r="AT11" s="301" t="s">
        <v>351</v>
      </c>
      <c r="AU11" s="383" t="s">
        <v>352</v>
      </c>
      <c r="AV11" s="383" t="s">
        <v>353</v>
      </c>
      <c r="AW11" s="383" t="s">
        <v>354</v>
      </c>
      <c r="AX11" s="383" t="s">
        <v>355</v>
      </c>
      <c r="AY11" s="384" t="s">
        <v>356</v>
      </c>
      <c r="AZ11"/>
      <c r="BA11"/>
      <c r="BB11"/>
      <c r="BC11"/>
      <c r="BD11"/>
      <c r="BE11"/>
      <c r="BF11"/>
      <c r="BG11"/>
    </row>
    <row r="12" spans="1:60" ht="30" customHeight="1">
      <c r="A12" s="1098">
        <v>1</v>
      </c>
      <c r="B12" s="1187" t="str">
        <f>IF(基本情報入力シート!B40="","",基本情報入力シート!B40)</f>
        <v/>
      </c>
      <c r="C12" s="1188"/>
      <c r="D12" s="1188"/>
      <c r="E12" s="1188"/>
      <c r="F12" s="1188"/>
      <c r="G12" s="1193" t="str">
        <f>IF(基本情報入力シート!L40="", "", 基本情報入力シート!L40)</f>
        <v/>
      </c>
      <c r="H12" s="1193" t="str">
        <f>IF(基本情報入力シート!Q40="", "", 基本情報入力シート!Q40)</f>
        <v/>
      </c>
      <c r="I12" s="1193" t="str">
        <f>IF(基本情報入力シート!V40="", "", 基本情報入力シート!V40)</f>
        <v/>
      </c>
      <c r="J12" s="1193" t="str">
        <f>IF(基本情報入力シート!W40="", "", 基本情報入力シート!W40)</f>
        <v/>
      </c>
      <c r="K12" s="1193" t="str">
        <f>IF(基本情報入力シート!X40="", "", 基本情報入力シート!X40)</f>
        <v/>
      </c>
      <c r="L12" s="1115" t="str">
        <f>IF(基本情報入力シート!AC40=0, "",基本情報入力シート!AC40)</f>
        <v/>
      </c>
      <c r="M12" s="1131" t="str">
        <f>IF(AND(基本情報入力シート!B40="",基本情報入力シート!AD40=""), "", 基本情報入力シート!AD40)</f>
        <v/>
      </c>
      <c r="N12" s="1103"/>
      <c r="O12" s="1106" t="str">
        <f>IFERROR(VLOOKUP(K12,【参考】数式用２!$A$2:$AD$48,MATCH(N12,【参考】数式用２!$C$4:$AD$4,0)+2,0),"")</f>
        <v/>
      </c>
      <c r="P12" s="1055"/>
      <c r="Q12" s="1068" t="str">
        <f>IFERROR(VLOOKUP(K12,【参考】数式用２!$A$2:$AC$48,MATCH(P12,【参考】数式用２!$C$4:$AC$4,0)+2,0),"")</f>
        <v/>
      </c>
      <c r="R12" s="1071" t="s">
        <v>269</v>
      </c>
      <c r="S12" s="1059"/>
      <c r="T12" s="1062" t="s">
        <v>357</v>
      </c>
      <c r="U12" s="1059"/>
      <c r="V12" s="1062" t="s">
        <v>358</v>
      </c>
      <c r="W12" s="1059"/>
      <c r="X12" s="1062" t="s">
        <v>357</v>
      </c>
      <c r="Y12" s="1059"/>
      <c r="Z12" s="1062" t="s">
        <v>359</v>
      </c>
      <c r="AA12" s="1062" t="s">
        <v>172</v>
      </c>
      <c r="AB12" s="1062" t="str">
        <f>IF(S12&gt;=1,(W12*12+Y12)-(S12*12+U12)+1,"")</f>
        <v/>
      </c>
      <c r="AC12" s="1086" t="s">
        <v>360</v>
      </c>
      <c r="AD12" s="1065" t="str">
        <f>IFERROR(ROUNDDOWN(ROUND(L12*Q12,0)*M12,0)*AB12,"")</f>
        <v/>
      </c>
      <c r="AE12" s="1089" t="str">
        <f>IFERROR(ROUNDDOWN(ROUNDDOWN(ROUND(L12*VLOOKUP(K12,【参考】数式用２!$A$2:$AC$48,MATCH("処遇改善加算Ⅳ",【参考】数式用２!$C$4:$O$4,0)+2,0),0)*M12,0)*AB12*0.5,0), "")</f>
        <v/>
      </c>
      <c r="AF12" s="1074"/>
      <c r="AG12" s="1065" t="str">
        <f>IF(AND(AQ12&lt;&gt;"対象外", P12&lt;&gt;""),ROUNDDOWN(ROUND(L12*VLOOKUP(K12,【参考】数式用２!$A$2:$K$48,MATCH("ベア加算あり",【参考】数式用２!$C$4:$K$4,0)+2,0),0)*M12,0)*AB12,"")</f>
        <v/>
      </c>
      <c r="AH12" s="1083"/>
      <c r="AI12" s="1074"/>
      <c r="AJ12" s="1074"/>
      <c r="AK12" s="1077"/>
      <c r="AL12" s="1080"/>
      <c r="AM12" s="693" t="str">
        <f>IF(Q12="","",IF(Q12&lt;O12,"！加算の要件上は問題ありませんが、令和６年度末の加算率と比較して、令和７年度の加算率が低くなっています。",""))</f>
        <v/>
      </c>
      <c r="AN12" s="385"/>
      <c r="AO12" s="1094" t="str">
        <f>IF(K12&lt;&gt;"","Q列に色付け","")</f>
        <v/>
      </c>
      <c r="AP12" s="1058" t="str">
        <f>IF(AND(AE12&lt;&gt;0,AE12&lt;&gt;""),IF(AF12="○","入力済","未入力"),"")</f>
        <v/>
      </c>
      <c r="AQ12" s="912" t="str">
        <f>IFERROR((VLOOKUP(N12, 【参考】数式用２!$BE$5:$BE$13, 1,FALSE)), "対象外")</f>
        <v>対象外</v>
      </c>
      <c r="AR12" s="836" t="str">
        <f>IF(AG12&lt;&gt;"",IF(AH12="○","入力済","未入力"),"")</f>
        <v/>
      </c>
      <c r="AS12" s="836" t="str">
        <f>IF(AND(P12&lt;&gt;"", AI12=""), "未入力", "入力済")</f>
        <v>入力済</v>
      </c>
      <c r="AT12" s="836" t="str">
        <f>IF(AND(P12&lt;&gt;"", P12&lt;&gt;"処遇改善加算Ⅳ", AJ12=""), "未入力", "入力済")</f>
        <v>入力済</v>
      </c>
      <c r="AU12" s="836" t="str">
        <f>IFERROR(VLOOKUP(K12, 【参考】数式用２!$BB$5:$BC$48, 2, FALSE), "")</f>
        <v/>
      </c>
      <c r="AV12" s="836" t="str">
        <f>IF(AND(P12&lt;&gt;"処遇改善加算Ⅲ",P12&lt;&gt;"処遇改善加算Ⅳ", P12&lt;&gt;"", AU12&lt;&gt;"対象外"), 1,"")</f>
        <v/>
      </c>
      <c r="AW12" s="836" t="str">
        <f>IFERROR("_"&amp;VLOOKUP(K12, 【参考】数式用２!$AG$2:$AH$48, 2, FALSE), "")</f>
        <v/>
      </c>
      <c r="AX12" s="1097" t="str">
        <f>IF(AND(P12="処遇改善加算Ⅰ", AL12=""), "未入力","入力済")</f>
        <v>入力済</v>
      </c>
      <c r="AY12" s="1095" t="str">
        <f>G12</f>
        <v/>
      </c>
      <c r="AZ12"/>
      <c r="BA12"/>
      <c r="BB12"/>
      <c r="BC12"/>
      <c r="BD12"/>
      <c r="BE12"/>
      <c r="BF12"/>
      <c r="BG12" s="387"/>
    </row>
    <row r="13" spans="1:60" ht="14.4" customHeight="1">
      <c r="A13" s="1099"/>
      <c r="B13" s="1189"/>
      <c r="C13" s="1190"/>
      <c r="D13" s="1190"/>
      <c r="E13" s="1190"/>
      <c r="F13" s="1190"/>
      <c r="G13" s="1194"/>
      <c r="H13" s="1194"/>
      <c r="I13" s="1194"/>
      <c r="J13" s="1194"/>
      <c r="K13" s="1194"/>
      <c r="L13" s="1116"/>
      <c r="M13" s="1132"/>
      <c r="N13" s="1104"/>
      <c r="O13" s="1107"/>
      <c r="P13" s="1056"/>
      <c r="Q13" s="1069"/>
      <c r="R13" s="1072"/>
      <c r="S13" s="1060"/>
      <c r="T13" s="1063"/>
      <c r="U13" s="1060"/>
      <c r="V13" s="1063"/>
      <c r="W13" s="1060"/>
      <c r="X13" s="1063"/>
      <c r="Y13" s="1060"/>
      <c r="Z13" s="1063"/>
      <c r="AA13" s="1063"/>
      <c r="AB13" s="1063"/>
      <c r="AC13" s="1087"/>
      <c r="AD13" s="1066"/>
      <c r="AE13" s="1090"/>
      <c r="AF13" s="1075"/>
      <c r="AG13" s="1066"/>
      <c r="AH13" s="1084"/>
      <c r="AI13" s="1075"/>
      <c r="AJ13" s="1075"/>
      <c r="AK13" s="1078"/>
      <c r="AL13" s="1081"/>
      <c r="AM13" s="1092"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095"/>
      <c r="AP13" s="1058"/>
      <c r="AQ13" s="913"/>
      <c r="AR13" s="836"/>
      <c r="AS13" s="836"/>
      <c r="AT13" s="836"/>
      <c r="AU13" s="836"/>
      <c r="AV13" s="836"/>
      <c r="AW13" s="836"/>
      <c r="AX13" s="1097"/>
      <c r="AY13" s="1095"/>
      <c r="AZ13"/>
      <c r="BA13"/>
      <c r="BB13"/>
      <c r="BC13"/>
      <c r="BD13"/>
      <c r="BE13"/>
      <c r="BF13"/>
      <c r="BG13"/>
    </row>
    <row r="14" spans="1:60" ht="18" customHeight="1">
      <c r="A14" s="1100"/>
      <c r="B14" s="1189"/>
      <c r="C14" s="1190"/>
      <c r="D14" s="1190"/>
      <c r="E14" s="1190"/>
      <c r="F14" s="1190"/>
      <c r="G14" s="1194"/>
      <c r="H14" s="1194"/>
      <c r="I14" s="1194"/>
      <c r="J14" s="1194"/>
      <c r="K14" s="1194"/>
      <c r="L14" s="1116"/>
      <c r="M14" s="1132"/>
      <c r="N14" s="1104"/>
      <c r="O14" s="1107"/>
      <c r="P14" s="1056"/>
      <c r="Q14" s="1069"/>
      <c r="R14" s="1072"/>
      <c r="S14" s="1060"/>
      <c r="T14" s="1063"/>
      <c r="U14" s="1060"/>
      <c r="V14" s="1063"/>
      <c r="W14" s="1060"/>
      <c r="X14" s="1063"/>
      <c r="Y14" s="1060"/>
      <c r="Z14" s="1063"/>
      <c r="AA14" s="1063"/>
      <c r="AB14" s="1063"/>
      <c r="AC14" s="1087"/>
      <c r="AD14" s="1066"/>
      <c r="AE14" s="1090"/>
      <c r="AF14" s="1075"/>
      <c r="AG14" s="1066"/>
      <c r="AH14" s="1084"/>
      <c r="AI14" s="1075"/>
      <c r="AJ14" s="1075"/>
      <c r="AK14" s="1078"/>
      <c r="AL14" s="1081"/>
      <c r="AM14" s="1093"/>
      <c r="AN14" s="385"/>
      <c r="AO14" s="1095"/>
      <c r="AP14" s="1058"/>
      <c r="AQ14" s="913"/>
      <c r="AR14" s="836"/>
      <c r="AS14" s="836"/>
      <c r="AT14" s="836"/>
      <c r="AU14" s="836"/>
      <c r="AV14" s="836"/>
      <c r="AW14" s="836"/>
      <c r="AX14" s="1097"/>
      <c r="AY14" s="1095"/>
      <c r="AZ14"/>
      <c r="BA14"/>
      <c r="BB14"/>
      <c r="BC14"/>
      <c r="BD14"/>
      <c r="BE14"/>
      <c r="BF14"/>
      <c r="BG14"/>
    </row>
    <row r="15" spans="1:60" ht="30" customHeight="1" thickBot="1">
      <c r="A15" s="1101"/>
      <c r="B15" s="1191"/>
      <c r="C15" s="1192"/>
      <c r="D15" s="1192"/>
      <c r="E15" s="1192"/>
      <c r="F15" s="1192"/>
      <c r="G15" s="1195"/>
      <c r="H15" s="1195"/>
      <c r="I15" s="1195"/>
      <c r="J15" s="1195"/>
      <c r="K15" s="1195"/>
      <c r="L15" s="1117"/>
      <c r="M15" s="1133"/>
      <c r="N15" s="1105"/>
      <c r="O15" s="1108"/>
      <c r="P15" s="1057"/>
      <c r="Q15" s="1070"/>
      <c r="R15" s="1073"/>
      <c r="S15" s="1061"/>
      <c r="T15" s="1064"/>
      <c r="U15" s="1061"/>
      <c r="V15" s="1064"/>
      <c r="W15" s="1061"/>
      <c r="X15" s="1064"/>
      <c r="Y15" s="1061"/>
      <c r="Z15" s="1064"/>
      <c r="AA15" s="1064"/>
      <c r="AB15" s="1064"/>
      <c r="AC15" s="1088"/>
      <c r="AD15" s="1067"/>
      <c r="AE15" s="1091"/>
      <c r="AF15" s="1076"/>
      <c r="AG15" s="1067"/>
      <c r="AH15" s="1085"/>
      <c r="AI15" s="1076"/>
      <c r="AJ15" s="1076"/>
      <c r="AK15" s="1079"/>
      <c r="AL15" s="1082"/>
      <c r="AM15" s="694"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096"/>
      <c r="AP15" s="1058"/>
      <c r="AQ15" s="914"/>
      <c r="AR15" s="836"/>
      <c r="AS15" s="836"/>
      <c r="AT15" s="836"/>
      <c r="AU15" s="836"/>
      <c r="AV15" s="836"/>
      <c r="AW15" s="836"/>
      <c r="AX15" s="1097"/>
      <c r="AY15" s="1096"/>
      <c r="AZ15"/>
      <c r="BA15"/>
      <c r="BB15"/>
      <c r="BC15"/>
      <c r="BD15"/>
      <c r="BE15"/>
      <c r="BF15"/>
      <c r="BG15"/>
    </row>
    <row r="16" spans="1:60" ht="30" customHeight="1">
      <c r="A16" s="1098">
        <v>2</v>
      </c>
      <c r="B16" s="1109" t="str">
        <f>IF(基本情報入力シート!B41="", "",基本情報入力シート!B41)</f>
        <v/>
      </c>
      <c r="C16" s="1110"/>
      <c r="D16" s="1110"/>
      <c r="E16" s="1110"/>
      <c r="F16" s="1110"/>
      <c r="G16" s="1110" t="str">
        <f>IF(基本情報入力シート!L41="", "",基本情報入力シート!L41)</f>
        <v/>
      </c>
      <c r="H16" s="1110" t="str">
        <f>IF(基本情報入力シート!Q41="", "",基本情報入力シート!Q41)</f>
        <v/>
      </c>
      <c r="I16" s="1110" t="str">
        <f>IF(基本情報入力シート!V41="", "",基本情報入力シート!V41)</f>
        <v/>
      </c>
      <c r="J16" s="1110" t="str">
        <f>IF(基本情報入力シート!W41="", "",基本情報入力シート!W41)</f>
        <v/>
      </c>
      <c r="K16" s="1110" t="str">
        <f>IF(基本情報入力シート!X41="", "",基本情報入力シート!X41)</f>
        <v/>
      </c>
      <c r="L16" s="1115" t="str">
        <f>IF(基本情報入力シート!AC41=0, "",基本情報入力シート!AC41)</f>
        <v/>
      </c>
      <c r="M16" s="1130" t="str">
        <f>IF(基本情報入力シート!AD41="", "",基本情報入力シート!AD41)</f>
        <v/>
      </c>
      <c r="N16" s="1103"/>
      <c r="O16" s="1106" t="str">
        <f>IFERROR(VLOOKUP(K16,【参考】数式用２!$A$2:$AD$48,MATCH(N16,【参考】数式用２!$C$4:$AD$4,0)+2,0),"")</f>
        <v/>
      </c>
      <c r="P16" s="1055"/>
      <c r="Q16" s="1068" t="str">
        <f>IFERROR(VLOOKUP(K16,【参考】数式用２!$A$2:$AC$48,MATCH(P16,【参考】数式用２!$C$4:$AC$4,0)+2,0),"")</f>
        <v/>
      </c>
      <c r="R16" s="1071" t="s">
        <v>269</v>
      </c>
      <c r="S16" s="1059"/>
      <c r="T16" s="1062" t="s">
        <v>357</v>
      </c>
      <c r="U16" s="1059"/>
      <c r="V16" s="1062" t="s">
        <v>358</v>
      </c>
      <c r="W16" s="1059"/>
      <c r="X16" s="1062" t="s">
        <v>357</v>
      </c>
      <c r="Y16" s="1059"/>
      <c r="Z16" s="1062" t="s">
        <v>359</v>
      </c>
      <c r="AA16" s="1062" t="s">
        <v>172</v>
      </c>
      <c r="AB16" s="1062" t="str">
        <f>IF(S16&gt;=1,(W16*12+Y16)-(S16*12+U16)+1,"")</f>
        <v/>
      </c>
      <c r="AC16" s="1086" t="s">
        <v>360</v>
      </c>
      <c r="AD16" s="1065" t="str">
        <f>IFERROR(ROUNDDOWN(ROUND(L16*Q16,0)*M16,0)*AB16,"")</f>
        <v/>
      </c>
      <c r="AE16" s="1089" t="str">
        <f>IFERROR(ROUNDDOWN(ROUNDDOWN(ROUND(L16*VLOOKUP(K16,【参考】数式用２!$A$2:$AC$48,MATCH("処遇改善加算Ⅳ",【参考】数式用２!$C$4:$O$4,0)+2,0),0)*M16,0)*AB16*0.5,0), "")</f>
        <v/>
      </c>
      <c r="AF16" s="1074"/>
      <c r="AG16" s="1065" t="str">
        <f>IF(AND(AQ16&lt;&gt;"対象外", P16&lt;&gt;""),ROUNDDOWN(ROUND(L16*VLOOKUP(K16,【参考】数式用２!$A$2:$K$48,MATCH("ベア加算あり",【参考】数式用２!$C$4:$K$4,0)+2,0),0)*M16,0)*AB16,"")</f>
        <v/>
      </c>
      <c r="AH16" s="1083"/>
      <c r="AI16" s="1074"/>
      <c r="AJ16" s="1074"/>
      <c r="AK16" s="1077"/>
      <c r="AL16" s="1080"/>
      <c r="AM16" s="693" t="str">
        <f t="shared" ref="AM16" si="0">IF(Q16="","",IF(Q16&lt;O16,"！加算の要件上は問題ありませんが、令和６年度末の加算率と比較して、令和７年度の加算率が低くなっています。",""))</f>
        <v/>
      </c>
      <c r="AN16" s="385"/>
      <c r="AO16" s="1094" t="str">
        <f>IF(K16&lt;&gt;"","Q列に色付け","")</f>
        <v/>
      </c>
      <c r="AP16" s="1058" t="str">
        <f>IF(AND(AE16&lt;&gt;0,AE16&lt;&gt;""),IF(AF16="○","入力済","未入力"),"")</f>
        <v/>
      </c>
      <c r="AQ16" s="912" t="str">
        <f>IFERROR((VLOOKUP(N16, 【参考】数式用２!$BE$5:$BE$13, 1,FALSE)), "対象外")</f>
        <v>対象外</v>
      </c>
      <c r="AR16" s="836" t="str">
        <f>IF(AG16&lt;&gt;"",IF(AH16="○","入力済","未入力"),"")</f>
        <v/>
      </c>
      <c r="AS16" s="836" t="str">
        <f>IF(AND(P16&lt;&gt;"", AI16=""), "未入力", "入力済")</f>
        <v>入力済</v>
      </c>
      <c r="AT16" s="836" t="str">
        <f>IF(AND(P16&lt;&gt;"", P16&lt;&gt;"処遇改善加算Ⅳ", AJ16=""), "未入力", "入力済")</f>
        <v>入力済</v>
      </c>
      <c r="AU16" s="836" t="str">
        <f>IFERROR(VLOOKUP(K16, 【参考】数式用２!$BB$5:$BC$48, 2, FALSE), "")</f>
        <v/>
      </c>
      <c r="AV16" s="836" t="str">
        <f>IF(AND(P16&lt;&gt;"処遇改善加算Ⅲ",P16&lt;&gt;"処遇改善加算Ⅳ", P16&lt;&gt;"", AU16&lt;&gt;"対象外"), 1,"")</f>
        <v/>
      </c>
      <c r="AW16" s="836" t="str">
        <f>IFERROR("_"&amp;VLOOKUP(K16, 【参考】数式用２!$AG$2:$AH$48, 2, FALSE), "")</f>
        <v/>
      </c>
      <c r="AX16" s="1097" t="str">
        <f>IF(AND(P16="処遇改善加算Ⅰ", AL16=""), "未入力","入力済")</f>
        <v>入力済</v>
      </c>
      <c r="AY16" s="1094" t="str">
        <f>G16</f>
        <v/>
      </c>
      <c r="AZ16"/>
      <c r="BA16"/>
      <c r="BB16"/>
      <c r="BC16"/>
      <c r="BD16"/>
      <c r="BE16"/>
      <c r="BF16"/>
      <c r="BG16"/>
    </row>
    <row r="17" spans="1:59" ht="14.4">
      <c r="A17" s="1099"/>
      <c r="B17" s="1111"/>
      <c r="C17" s="1112"/>
      <c r="D17" s="1112"/>
      <c r="E17" s="1112"/>
      <c r="F17" s="1112"/>
      <c r="G17" s="1112"/>
      <c r="H17" s="1112"/>
      <c r="I17" s="1112"/>
      <c r="J17" s="1112"/>
      <c r="K17" s="1112"/>
      <c r="L17" s="1116"/>
      <c r="M17" s="1119"/>
      <c r="N17" s="1104"/>
      <c r="O17" s="1107"/>
      <c r="P17" s="1056"/>
      <c r="Q17" s="1069"/>
      <c r="R17" s="1072"/>
      <c r="S17" s="1060"/>
      <c r="T17" s="1063"/>
      <c r="U17" s="1060"/>
      <c r="V17" s="1063"/>
      <c r="W17" s="1060"/>
      <c r="X17" s="1063"/>
      <c r="Y17" s="1060"/>
      <c r="Z17" s="1063"/>
      <c r="AA17" s="1063"/>
      <c r="AB17" s="1063"/>
      <c r="AC17" s="1087"/>
      <c r="AD17" s="1066"/>
      <c r="AE17" s="1090"/>
      <c r="AF17" s="1075"/>
      <c r="AG17" s="1066"/>
      <c r="AH17" s="1084"/>
      <c r="AI17" s="1075"/>
      <c r="AJ17" s="1075"/>
      <c r="AK17" s="1078"/>
      <c r="AL17" s="1081"/>
      <c r="AM17" s="1092"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095"/>
      <c r="AP17" s="1058"/>
      <c r="AQ17" s="913"/>
      <c r="AR17" s="836"/>
      <c r="AS17" s="836"/>
      <c r="AT17" s="836"/>
      <c r="AU17" s="836"/>
      <c r="AV17" s="836"/>
      <c r="AW17" s="836"/>
      <c r="AX17" s="1097"/>
      <c r="AY17" s="1095"/>
      <c r="AZ17"/>
      <c r="BA17"/>
      <c r="BB17"/>
      <c r="BC17"/>
      <c r="BD17"/>
      <c r="BE17"/>
      <c r="BF17"/>
      <c r="BG17"/>
    </row>
    <row r="18" spans="1:59" ht="14.4">
      <c r="A18" s="1100"/>
      <c r="B18" s="1111"/>
      <c r="C18" s="1112"/>
      <c r="D18" s="1112"/>
      <c r="E18" s="1112"/>
      <c r="F18" s="1112"/>
      <c r="G18" s="1112"/>
      <c r="H18" s="1112"/>
      <c r="I18" s="1112"/>
      <c r="J18" s="1112"/>
      <c r="K18" s="1112"/>
      <c r="L18" s="1116"/>
      <c r="M18" s="1119"/>
      <c r="N18" s="1104"/>
      <c r="O18" s="1107"/>
      <c r="P18" s="1056"/>
      <c r="Q18" s="1069"/>
      <c r="R18" s="1072"/>
      <c r="S18" s="1060"/>
      <c r="T18" s="1063"/>
      <c r="U18" s="1060"/>
      <c r="V18" s="1063"/>
      <c r="W18" s="1060"/>
      <c r="X18" s="1063"/>
      <c r="Y18" s="1060"/>
      <c r="Z18" s="1063"/>
      <c r="AA18" s="1063"/>
      <c r="AB18" s="1063"/>
      <c r="AC18" s="1087"/>
      <c r="AD18" s="1066"/>
      <c r="AE18" s="1090"/>
      <c r="AF18" s="1075"/>
      <c r="AG18" s="1066"/>
      <c r="AH18" s="1084"/>
      <c r="AI18" s="1075"/>
      <c r="AJ18" s="1075"/>
      <c r="AK18" s="1078"/>
      <c r="AL18" s="1081"/>
      <c r="AM18" s="1093"/>
      <c r="AN18" s="385"/>
      <c r="AO18" s="1095"/>
      <c r="AP18" s="1058"/>
      <c r="AQ18" s="913"/>
      <c r="AR18" s="836"/>
      <c r="AS18" s="836"/>
      <c r="AT18" s="836"/>
      <c r="AU18" s="836"/>
      <c r="AV18" s="836"/>
      <c r="AW18" s="836"/>
      <c r="AX18" s="1097"/>
      <c r="AY18" s="1095"/>
      <c r="AZ18"/>
      <c r="BA18"/>
      <c r="BB18"/>
      <c r="BC18"/>
      <c r="BD18"/>
      <c r="BE18"/>
      <c r="BF18"/>
      <c r="BG18"/>
    </row>
    <row r="19" spans="1:59" ht="30" customHeight="1" thickBot="1">
      <c r="A19" s="1101"/>
      <c r="B19" s="1113"/>
      <c r="C19" s="1114"/>
      <c r="D19" s="1114"/>
      <c r="E19" s="1114"/>
      <c r="F19" s="1114"/>
      <c r="G19" s="1114"/>
      <c r="H19" s="1114"/>
      <c r="I19" s="1114"/>
      <c r="J19" s="1114"/>
      <c r="K19" s="1114"/>
      <c r="L19" s="1117"/>
      <c r="M19" s="1120"/>
      <c r="N19" s="1105"/>
      <c r="O19" s="1108"/>
      <c r="P19" s="1057"/>
      <c r="Q19" s="1070"/>
      <c r="R19" s="1073"/>
      <c r="S19" s="1061"/>
      <c r="T19" s="1064"/>
      <c r="U19" s="1061"/>
      <c r="V19" s="1064"/>
      <c r="W19" s="1061"/>
      <c r="X19" s="1064"/>
      <c r="Y19" s="1061"/>
      <c r="Z19" s="1064"/>
      <c r="AA19" s="1064"/>
      <c r="AB19" s="1064"/>
      <c r="AC19" s="1088"/>
      <c r="AD19" s="1067"/>
      <c r="AE19" s="1091"/>
      <c r="AF19" s="1076"/>
      <c r="AG19" s="1067"/>
      <c r="AH19" s="1085"/>
      <c r="AI19" s="1076"/>
      <c r="AJ19" s="1076"/>
      <c r="AK19" s="1079"/>
      <c r="AL19" s="1082"/>
      <c r="AM19" s="694"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096"/>
      <c r="AP19" s="1058"/>
      <c r="AQ19" s="914"/>
      <c r="AR19" s="836"/>
      <c r="AS19" s="836"/>
      <c r="AT19" s="836"/>
      <c r="AU19" s="836"/>
      <c r="AV19" s="836"/>
      <c r="AW19" s="836"/>
      <c r="AX19" s="1097"/>
      <c r="AY19" s="1096"/>
      <c r="AZ19"/>
      <c r="BA19"/>
      <c r="BB19"/>
      <c r="BC19"/>
      <c r="BD19"/>
      <c r="BE19"/>
      <c r="BF19"/>
      <c r="BG19"/>
    </row>
    <row r="20" spans="1:59" ht="30" customHeight="1">
      <c r="A20" s="1098">
        <v>3</v>
      </c>
      <c r="B20" s="1109" t="str">
        <f>IF(基本情報入力シート!B42="", "",基本情報入力シート!B42)</f>
        <v/>
      </c>
      <c r="C20" s="1110"/>
      <c r="D20" s="1110"/>
      <c r="E20" s="1110"/>
      <c r="F20" s="1110"/>
      <c r="G20" s="1110" t="str">
        <f>IF(基本情報入力シート!L42="", "",基本情報入力シート!L42)</f>
        <v/>
      </c>
      <c r="H20" s="1110" t="str">
        <f>IF(基本情報入力シート!Q42="", "",基本情報入力シート!Q42)</f>
        <v/>
      </c>
      <c r="I20" s="1110" t="str">
        <f>IF(基本情報入力シート!V42="", "",基本情報入力シート!V42)</f>
        <v/>
      </c>
      <c r="J20" s="1110" t="str">
        <f>IF(基本情報入力シート!W42="", "",基本情報入力シート!W42)</f>
        <v/>
      </c>
      <c r="K20" s="1110" t="str">
        <f>IF(基本情報入力シート!X42="", "",基本情報入力シート!X42)</f>
        <v/>
      </c>
      <c r="L20" s="1115" t="str">
        <f>IF(基本情報入力シート!AC42=0, "",基本情報入力シート!AC42)</f>
        <v/>
      </c>
      <c r="M20" s="1118" t="str">
        <f>IF(基本情報入力シート!AD42="", "",基本情報入力シート!AD42)</f>
        <v/>
      </c>
      <c r="N20" s="1103"/>
      <c r="O20" s="1106" t="str">
        <f>IFERROR(VLOOKUP(K20,【参考】数式用２!$A$2:$AD$48,MATCH(N20,【参考】数式用２!$C$4:$AD$4,0)+2,0),"")</f>
        <v/>
      </c>
      <c r="P20" s="1055"/>
      <c r="Q20" s="1068" t="str">
        <f>IFERROR(VLOOKUP(K20,【参考】数式用２!$A$2:$AC$48,MATCH(P20,【参考】数式用２!$C$4:$AC$4,0)+2,0),"")</f>
        <v/>
      </c>
      <c r="R20" s="1071" t="s">
        <v>269</v>
      </c>
      <c r="S20" s="1059"/>
      <c r="T20" s="1062" t="s">
        <v>357</v>
      </c>
      <c r="U20" s="1059"/>
      <c r="V20" s="1062" t="s">
        <v>358</v>
      </c>
      <c r="W20" s="1059"/>
      <c r="X20" s="1062" t="s">
        <v>357</v>
      </c>
      <c r="Y20" s="1059"/>
      <c r="Z20" s="1062" t="s">
        <v>359</v>
      </c>
      <c r="AA20" s="1062" t="s">
        <v>172</v>
      </c>
      <c r="AB20" s="1062" t="str">
        <f>IF(S20&gt;=1,(W20*12+Y20)-(S20*12+U20)+1,"")</f>
        <v/>
      </c>
      <c r="AC20" s="1086" t="s">
        <v>360</v>
      </c>
      <c r="AD20" s="1065" t="str">
        <f>IFERROR(ROUNDDOWN(ROUND(L20*Q20,0)*M20,0)*AB20,"")</f>
        <v/>
      </c>
      <c r="AE20" s="1089" t="str">
        <f>IFERROR(ROUNDDOWN(ROUNDDOWN(ROUND(L20*VLOOKUP(K20,【参考】数式用２!$A$2:$AC$48,MATCH("処遇改善加算Ⅳ",【参考】数式用２!$C$4:$O$4,0)+2,0),0)*M20,0)*AB20*0.5,0), "")</f>
        <v/>
      </c>
      <c r="AF20" s="1074"/>
      <c r="AG20" s="1065" t="str">
        <f>IF(AND(AQ20&lt;&gt;"対象外", P20&lt;&gt;""),ROUNDDOWN(ROUND(L20*VLOOKUP(K20,【参考】数式用２!$A$2:$K$48,MATCH("ベア加算あり",【参考】数式用２!$C$4:$K$4,0)+2,0),0)*M20,0)*AB20,"")</f>
        <v/>
      </c>
      <c r="AH20" s="1083"/>
      <c r="AI20" s="1074"/>
      <c r="AJ20" s="1074"/>
      <c r="AK20" s="1077"/>
      <c r="AL20" s="1080"/>
      <c r="AM20" s="693" t="str">
        <f t="shared" ref="AM20" si="3">IF(Q20="","",IF(Q20&lt;O20,"！加算の要件上は問題ありませんが、令和６年度末の加算率と比較して、令和７年度の加算率が低くなっています。",""))</f>
        <v/>
      </c>
      <c r="AN20" s="385"/>
      <c r="AO20" s="1094" t="str">
        <f>IF(K20&lt;&gt;"","Q列に色付け","")</f>
        <v/>
      </c>
      <c r="AP20" s="1058" t="str">
        <f>IF(AND(AE20&lt;&gt;0,AE20&lt;&gt;""),IF(AF20="○","入力済","未入力"),"")</f>
        <v/>
      </c>
      <c r="AQ20" s="912" t="str">
        <f>IFERROR((VLOOKUP(N20, 【参考】数式用２!$BE$5:$BE$13, 1,FALSE)), "対象外")</f>
        <v>対象外</v>
      </c>
      <c r="AR20" s="836" t="str">
        <f>IF(AG20&lt;&gt;"",IF(AH20="○","入力済","未入力"),"")</f>
        <v/>
      </c>
      <c r="AS20" s="836" t="str">
        <f>IF(AND(P20&lt;&gt;"", AI20=""), "未入力", "入力済")</f>
        <v>入力済</v>
      </c>
      <c r="AT20" s="836" t="str">
        <f>IF(AND(P20&lt;&gt;"", P20&lt;&gt;"処遇改善加算Ⅳ", AJ20=""), "未入力", "入力済")</f>
        <v>入力済</v>
      </c>
      <c r="AU20" s="836" t="str">
        <f>IFERROR(VLOOKUP(K20, 【参考】数式用２!$BB$5:$BC$48, 2, FALSE), "")</f>
        <v/>
      </c>
      <c r="AV20" s="836" t="str">
        <f>IF(AND(P20&lt;&gt;"処遇改善加算Ⅲ",P20&lt;&gt;"処遇改善加算Ⅳ", P20&lt;&gt;"", AU20&lt;&gt;"対象外"), 1,"")</f>
        <v/>
      </c>
      <c r="AW20" s="836" t="str">
        <f>IFERROR("_"&amp;VLOOKUP(K20, 【参考】数式用２!$AG$2:$AH$48, 2, FALSE), "")</f>
        <v/>
      </c>
      <c r="AX20" s="1097" t="str">
        <f>IF(AND(P20="処遇改善加算Ⅰ", AL20=""), "未入力","入力済")</f>
        <v>入力済</v>
      </c>
      <c r="AY20" s="1094" t="str">
        <f>G20</f>
        <v/>
      </c>
      <c r="AZ20"/>
      <c r="BA20"/>
      <c r="BB20"/>
      <c r="BC20"/>
      <c r="BD20"/>
      <c r="BE20"/>
      <c r="BF20"/>
      <c r="BG20"/>
    </row>
    <row r="21" spans="1:59" ht="14.4">
      <c r="A21" s="1099"/>
      <c r="B21" s="1111"/>
      <c r="C21" s="1112"/>
      <c r="D21" s="1112"/>
      <c r="E21" s="1112"/>
      <c r="F21" s="1112"/>
      <c r="G21" s="1112"/>
      <c r="H21" s="1112"/>
      <c r="I21" s="1112"/>
      <c r="J21" s="1112"/>
      <c r="K21" s="1112"/>
      <c r="L21" s="1116"/>
      <c r="M21" s="1119"/>
      <c r="N21" s="1104"/>
      <c r="O21" s="1107"/>
      <c r="P21" s="1056"/>
      <c r="Q21" s="1069"/>
      <c r="R21" s="1072"/>
      <c r="S21" s="1060"/>
      <c r="T21" s="1063"/>
      <c r="U21" s="1060"/>
      <c r="V21" s="1063"/>
      <c r="W21" s="1060"/>
      <c r="X21" s="1063"/>
      <c r="Y21" s="1060"/>
      <c r="Z21" s="1063"/>
      <c r="AA21" s="1063"/>
      <c r="AB21" s="1063"/>
      <c r="AC21" s="1087"/>
      <c r="AD21" s="1066"/>
      <c r="AE21" s="1090"/>
      <c r="AF21" s="1075"/>
      <c r="AG21" s="1066"/>
      <c r="AH21" s="1084"/>
      <c r="AI21" s="1075"/>
      <c r="AJ21" s="1075"/>
      <c r="AK21" s="1078"/>
      <c r="AL21" s="1081"/>
      <c r="AM21" s="1092"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095"/>
      <c r="AP21" s="1058"/>
      <c r="AQ21" s="913"/>
      <c r="AR21" s="836"/>
      <c r="AS21" s="836"/>
      <c r="AT21" s="836"/>
      <c r="AU21" s="836"/>
      <c r="AV21" s="836"/>
      <c r="AW21" s="836"/>
      <c r="AX21" s="1097"/>
      <c r="AY21" s="1095"/>
      <c r="AZ21"/>
      <c r="BA21"/>
      <c r="BB21"/>
      <c r="BC21"/>
      <c r="BD21"/>
      <c r="BE21"/>
      <c r="BF21"/>
      <c r="BG21"/>
    </row>
    <row r="22" spans="1:59" ht="14.4">
      <c r="A22" s="1100"/>
      <c r="B22" s="1111"/>
      <c r="C22" s="1112"/>
      <c r="D22" s="1112"/>
      <c r="E22" s="1112"/>
      <c r="F22" s="1112"/>
      <c r="G22" s="1112"/>
      <c r="H22" s="1112"/>
      <c r="I22" s="1112"/>
      <c r="J22" s="1112"/>
      <c r="K22" s="1112"/>
      <c r="L22" s="1116"/>
      <c r="M22" s="1119"/>
      <c r="N22" s="1104"/>
      <c r="O22" s="1107"/>
      <c r="P22" s="1056"/>
      <c r="Q22" s="1069"/>
      <c r="R22" s="1072"/>
      <c r="S22" s="1060"/>
      <c r="T22" s="1063"/>
      <c r="U22" s="1060"/>
      <c r="V22" s="1063"/>
      <c r="W22" s="1060"/>
      <c r="X22" s="1063"/>
      <c r="Y22" s="1060"/>
      <c r="Z22" s="1063"/>
      <c r="AA22" s="1063"/>
      <c r="AB22" s="1063"/>
      <c r="AC22" s="1087"/>
      <c r="AD22" s="1066"/>
      <c r="AE22" s="1090"/>
      <c r="AF22" s="1075"/>
      <c r="AG22" s="1066"/>
      <c r="AH22" s="1084"/>
      <c r="AI22" s="1075"/>
      <c r="AJ22" s="1075"/>
      <c r="AK22" s="1078"/>
      <c r="AL22" s="1081"/>
      <c r="AM22" s="1093"/>
      <c r="AN22" s="385"/>
      <c r="AO22" s="1095"/>
      <c r="AP22" s="1058"/>
      <c r="AQ22" s="913"/>
      <c r="AR22" s="836"/>
      <c r="AS22" s="836"/>
      <c r="AT22" s="836"/>
      <c r="AU22" s="836"/>
      <c r="AV22" s="836"/>
      <c r="AW22" s="836"/>
      <c r="AX22" s="1097"/>
      <c r="AY22" s="1095"/>
      <c r="AZ22"/>
      <c r="BA22"/>
      <c r="BB22"/>
      <c r="BC22"/>
      <c r="BD22"/>
      <c r="BE22"/>
      <c r="BF22"/>
      <c r="BG22"/>
    </row>
    <row r="23" spans="1:59" ht="30" customHeight="1" thickBot="1">
      <c r="A23" s="1101"/>
      <c r="B23" s="1113"/>
      <c r="C23" s="1114"/>
      <c r="D23" s="1114"/>
      <c r="E23" s="1114"/>
      <c r="F23" s="1114"/>
      <c r="G23" s="1114"/>
      <c r="H23" s="1114"/>
      <c r="I23" s="1114"/>
      <c r="J23" s="1114"/>
      <c r="K23" s="1114"/>
      <c r="L23" s="1117"/>
      <c r="M23" s="1120"/>
      <c r="N23" s="1105"/>
      <c r="O23" s="1108"/>
      <c r="P23" s="1057"/>
      <c r="Q23" s="1070"/>
      <c r="R23" s="1073"/>
      <c r="S23" s="1061"/>
      <c r="T23" s="1064"/>
      <c r="U23" s="1061"/>
      <c r="V23" s="1064"/>
      <c r="W23" s="1061"/>
      <c r="X23" s="1064"/>
      <c r="Y23" s="1061"/>
      <c r="Z23" s="1064"/>
      <c r="AA23" s="1064"/>
      <c r="AB23" s="1064"/>
      <c r="AC23" s="1088"/>
      <c r="AD23" s="1067"/>
      <c r="AE23" s="1091"/>
      <c r="AF23" s="1076"/>
      <c r="AG23" s="1067"/>
      <c r="AH23" s="1085"/>
      <c r="AI23" s="1076"/>
      <c r="AJ23" s="1076"/>
      <c r="AK23" s="1079"/>
      <c r="AL23" s="1082"/>
      <c r="AM23" s="694"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096"/>
      <c r="AP23" s="1058"/>
      <c r="AQ23" s="914"/>
      <c r="AR23" s="836"/>
      <c r="AS23" s="836"/>
      <c r="AT23" s="836"/>
      <c r="AU23" s="836"/>
      <c r="AV23" s="836"/>
      <c r="AW23" s="836"/>
      <c r="AX23" s="1097"/>
      <c r="AY23" s="1096"/>
      <c r="AZ23"/>
      <c r="BA23"/>
      <c r="BB23"/>
      <c r="BC23"/>
      <c r="BD23"/>
      <c r="BE23"/>
      <c r="BF23"/>
      <c r="BG23"/>
    </row>
    <row r="24" spans="1:59" ht="30" customHeight="1">
      <c r="A24" s="1098">
        <v>4</v>
      </c>
      <c r="B24" s="1109" t="str">
        <f>IF(基本情報入力シート!B43="", "",基本情報入力シート!B43)</f>
        <v/>
      </c>
      <c r="C24" s="1110"/>
      <c r="D24" s="1110"/>
      <c r="E24" s="1110"/>
      <c r="F24" s="1110"/>
      <c r="G24" s="1110" t="str">
        <f>IF(基本情報入力シート!L43="", "",基本情報入力シート!L43)</f>
        <v/>
      </c>
      <c r="H24" s="1110" t="str">
        <f>IF(基本情報入力シート!Q43="", "",基本情報入力シート!Q43)</f>
        <v/>
      </c>
      <c r="I24" s="1110" t="str">
        <f>IF(基本情報入力シート!V43="", "",基本情報入力シート!V43)</f>
        <v/>
      </c>
      <c r="J24" s="1110" t="str">
        <f>IF(基本情報入力シート!W43="", "",基本情報入力シート!W43)</f>
        <v/>
      </c>
      <c r="K24" s="1110" t="str">
        <f>IF(基本情報入力シート!X43="", "",基本情報入力シート!X43)</f>
        <v/>
      </c>
      <c r="L24" s="1115" t="str">
        <f>IF(基本情報入力シート!AC43=0, "",基本情報入力シート!AC43)</f>
        <v/>
      </c>
      <c r="M24" s="1118" t="str">
        <f>IF(基本情報入力シート!AD43="", "",基本情報入力シート!AD43)</f>
        <v/>
      </c>
      <c r="N24" s="1103"/>
      <c r="O24" s="1106" t="str">
        <f>IFERROR(VLOOKUP(K24,【参考】数式用２!$A$2:$AD$48,MATCH(N24,【参考】数式用２!$C$4:$AD$4,0)+2,0),"")</f>
        <v/>
      </c>
      <c r="P24" s="1055"/>
      <c r="Q24" s="1068" t="str">
        <f>IFERROR(VLOOKUP(K24,【参考】数式用２!$A$2:$AC$48,MATCH(P24,【参考】数式用２!$C$4:$AC$4,0)+2,0),"")</f>
        <v/>
      </c>
      <c r="R24" s="1071" t="s">
        <v>269</v>
      </c>
      <c r="S24" s="1059"/>
      <c r="T24" s="1062" t="s">
        <v>357</v>
      </c>
      <c r="U24" s="1059"/>
      <c r="V24" s="1062" t="s">
        <v>358</v>
      </c>
      <c r="W24" s="1059"/>
      <c r="X24" s="1062" t="s">
        <v>357</v>
      </c>
      <c r="Y24" s="1059"/>
      <c r="Z24" s="1062" t="s">
        <v>359</v>
      </c>
      <c r="AA24" s="1062" t="s">
        <v>172</v>
      </c>
      <c r="AB24" s="1062" t="str">
        <f>IF(S24&gt;=1,(W24*12+Y24)-(S24*12+U24)+1,"")</f>
        <v/>
      </c>
      <c r="AC24" s="1086" t="s">
        <v>360</v>
      </c>
      <c r="AD24" s="1065" t="str">
        <f>IFERROR(ROUNDDOWN(ROUND(L24*Q24,0)*M24,0)*AB24,"")</f>
        <v/>
      </c>
      <c r="AE24" s="1089" t="str">
        <f>IFERROR(ROUNDDOWN(ROUNDDOWN(ROUND(L24*VLOOKUP(K24,【参考】数式用２!$A$2:$AC$48,MATCH("処遇改善加算Ⅳ",【参考】数式用２!$C$4:$O$4,0)+2,0),0)*M24,0)*AB24*0.5,0), "")</f>
        <v/>
      </c>
      <c r="AF24" s="1074"/>
      <c r="AG24" s="1065" t="str">
        <f>IF(AND(AQ24&lt;&gt;"対象外", P24&lt;&gt;""),ROUNDDOWN(ROUND(L24*VLOOKUP(K24,【参考】数式用２!$A$2:$K$48,MATCH("ベア加算あり",【参考】数式用２!$C$4:$K$4,0)+2,0),0)*M24,0)*AB24,"")</f>
        <v/>
      </c>
      <c r="AH24" s="1083"/>
      <c r="AI24" s="1074"/>
      <c r="AJ24" s="1074"/>
      <c r="AK24" s="1077"/>
      <c r="AL24" s="1080"/>
      <c r="AM24" s="693" t="str">
        <f t="shared" ref="AM24" si="6">IF(Q24="","",IF(Q24&lt;O24,"！加算の要件上は問題ありませんが、令和６年度末の加算率と比較して、令和７年度の加算率が低くなっています。",""))</f>
        <v/>
      </c>
      <c r="AN24" s="385"/>
      <c r="AO24" s="1094" t="str">
        <f>IF(K24&lt;&gt;"","Q列に色付け","")</f>
        <v/>
      </c>
      <c r="AP24" s="1058" t="str">
        <f>IF(AND(AE24&lt;&gt;0,AE24&lt;&gt;""),IF(AF24="○","入力済","未入力"),"")</f>
        <v/>
      </c>
      <c r="AQ24" s="912" t="str">
        <f>IFERROR((VLOOKUP(N24, 【参考】数式用２!$BE$5:$BE$13, 1,FALSE)), "対象外")</f>
        <v>対象外</v>
      </c>
      <c r="AR24" s="836" t="str">
        <f>IF(AG24&lt;&gt;"",IF(AH24="○","入力済","未入力"),"")</f>
        <v/>
      </c>
      <c r="AS24" s="836" t="str">
        <f>IF(AND(P24&lt;&gt;"", AI24=""), "未入力", "入力済")</f>
        <v>入力済</v>
      </c>
      <c r="AT24" s="836" t="str">
        <f>IF(AND(P24&lt;&gt;"", P24&lt;&gt;"処遇改善加算Ⅳ", AJ24=""), "未入力", "入力済")</f>
        <v>入力済</v>
      </c>
      <c r="AU24" s="836" t="str">
        <f>IFERROR(VLOOKUP(K24, 【参考】数式用２!$BB$5:$BC$48, 2, FALSE), "")</f>
        <v/>
      </c>
      <c r="AV24" s="836" t="str">
        <f>IF(AND(P24&lt;&gt;"処遇改善加算Ⅲ",P24&lt;&gt;"処遇改善加算Ⅳ", P24&lt;&gt;"", AU24&lt;&gt;"対象外"), 1,"")</f>
        <v/>
      </c>
      <c r="AW24" s="836" t="str">
        <f>IFERROR("_"&amp;VLOOKUP(K24, 【参考】数式用２!$AG$2:$AH$48, 2, FALSE), "")</f>
        <v/>
      </c>
      <c r="AX24" s="1097" t="str">
        <f>IF(AND(P24="処遇改善加算Ⅰ", AL24=""), "未入力","入力済")</f>
        <v>入力済</v>
      </c>
      <c r="AY24" s="1094" t="str">
        <f>G24</f>
        <v/>
      </c>
      <c r="AZ24"/>
      <c r="BA24"/>
      <c r="BB24"/>
      <c r="BC24"/>
      <c r="BD24"/>
      <c r="BE24"/>
      <c r="BF24"/>
      <c r="BG24"/>
    </row>
    <row r="25" spans="1:59" ht="14.4">
      <c r="A25" s="1099"/>
      <c r="B25" s="1111"/>
      <c r="C25" s="1112"/>
      <c r="D25" s="1112"/>
      <c r="E25" s="1112"/>
      <c r="F25" s="1112"/>
      <c r="G25" s="1112"/>
      <c r="H25" s="1112"/>
      <c r="I25" s="1112"/>
      <c r="J25" s="1112"/>
      <c r="K25" s="1112"/>
      <c r="L25" s="1116"/>
      <c r="M25" s="1119"/>
      <c r="N25" s="1104"/>
      <c r="O25" s="1107"/>
      <c r="P25" s="1056"/>
      <c r="Q25" s="1069"/>
      <c r="R25" s="1072"/>
      <c r="S25" s="1060"/>
      <c r="T25" s="1063"/>
      <c r="U25" s="1060"/>
      <c r="V25" s="1063"/>
      <c r="W25" s="1060"/>
      <c r="X25" s="1063"/>
      <c r="Y25" s="1060"/>
      <c r="Z25" s="1063"/>
      <c r="AA25" s="1063"/>
      <c r="AB25" s="1063"/>
      <c r="AC25" s="1087"/>
      <c r="AD25" s="1066"/>
      <c r="AE25" s="1090"/>
      <c r="AF25" s="1075"/>
      <c r="AG25" s="1066"/>
      <c r="AH25" s="1084"/>
      <c r="AI25" s="1075"/>
      <c r="AJ25" s="1075"/>
      <c r="AK25" s="1078"/>
      <c r="AL25" s="1081"/>
      <c r="AM25" s="1092"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095"/>
      <c r="AP25" s="1058"/>
      <c r="AQ25" s="913"/>
      <c r="AR25" s="836"/>
      <c r="AS25" s="836"/>
      <c r="AT25" s="836"/>
      <c r="AU25" s="836"/>
      <c r="AV25" s="836"/>
      <c r="AW25" s="836"/>
      <c r="AX25" s="1097"/>
      <c r="AY25" s="1095"/>
      <c r="AZ25"/>
      <c r="BA25"/>
      <c r="BB25"/>
      <c r="BC25"/>
      <c r="BD25"/>
      <c r="BE25"/>
      <c r="BF25"/>
      <c r="BG25"/>
    </row>
    <row r="26" spans="1:59" ht="14.4">
      <c r="A26" s="1100"/>
      <c r="B26" s="1111"/>
      <c r="C26" s="1112"/>
      <c r="D26" s="1112"/>
      <c r="E26" s="1112"/>
      <c r="F26" s="1112"/>
      <c r="G26" s="1112"/>
      <c r="H26" s="1112"/>
      <c r="I26" s="1112"/>
      <c r="J26" s="1112"/>
      <c r="K26" s="1112"/>
      <c r="L26" s="1116"/>
      <c r="M26" s="1119"/>
      <c r="N26" s="1104"/>
      <c r="O26" s="1107"/>
      <c r="P26" s="1056"/>
      <c r="Q26" s="1069"/>
      <c r="R26" s="1072"/>
      <c r="S26" s="1060"/>
      <c r="T26" s="1063"/>
      <c r="U26" s="1060"/>
      <c r="V26" s="1063"/>
      <c r="W26" s="1060"/>
      <c r="X26" s="1063"/>
      <c r="Y26" s="1060"/>
      <c r="Z26" s="1063"/>
      <c r="AA26" s="1063"/>
      <c r="AB26" s="1063"/>
      <c r="AC26" s="1087"/>
      <c r="AD26" s="1066"/>
      <c r="AE26" s="1090"/>
      <c r="AF26" s="1075"/>
      <c r="AG26" s="1066"/>
      <c r="AH26" s="1084"/>
      <c r="AI26" s="1075"/>
      <c r="AJ26" s="1075"/>
      <c r="AK26" s="1078"/>
      <c r="AL26" s="1081"/>
      <c r="AM26" s="1093"/>
      <c r="AN26" s="385"/>
      <c r="AO26" s="1095"/>
      <c r="AP26" s="1058"/>
      <c r="AQ26" s="913"/>
      <c r="AR26" s="836"/>
      <c r="AS26" s="836"/>
      <c r="AT26" s="836"/>
      <c r="AU26" s="836"/>
      <c r="AV26" s="836"/>
      <c r="AW26" s="836"/>
      <c r="AX26" s="1097"/>
      <c r="AY26" s="1095"/>
      <c r="AZ26"/>
      <c r="BA26"/>
      <c r="BB26"/>
      <c r="BC26"/>
      <c r="BD26"/>
      <c r="BE26"/>
      <c r="BF26"/>
      <c r="BG26"/>
    </row>
    <row r="27" spans="1:59" ht="30" customHeight="1" thickBot="1">
      <c r="A27" s="1100"/>
      <c r="B27" s="1196"/>
      <c r="C27" s="1197"/>
      <c r="D27" s="1197"/>
      <c r="E27" s="1197"/>
      <c r="F27" s="1197"/>
      <c r="G27" s="1197"/>
      <c r="H27" s="1197"/>
      <c r="I27" s="1197"/>
      <c r="J27" s="1197"/>
      <c r="K27" s="1197"/>
      <c r="L27" s="1117"/>
      <c r="M27" s="1120"/>
      <c r="N27" s="1105"/>
      <c r="O27" s="1108"/>
      <c r="P27" s="1057"/>
      <c r="Q27" s="1070"/>
      <c r="R27" s="1073"/>
      <c r="S27" s="1061"/>
      <c r="T27" s="1064"/>
      <c r="U27" s="1061"/>
      <c r="V27" s="1064"/>
      <c r="W27" s="1061"/>
      <c r="X27" s="1064"/>
      <c r="Y27" s="1061"/>
      <c r="Z27" s="1064"/>
      <c r="AA27" s="1064"/>
      <c r="AB27" s="1064"/>
      <c r="AC27" s="1088"/>
      <c r="AD27" s="1067"/>
      <c r="AE27" s="1091"/>
      <c r="AF27" s="1076"/>
      <c r="AG27" s="1067"/>
      <c r="AH27" s="1085"/>
      <c r="AI27" s="1076"/>
      <c r="AJ27" s="1076"/>
      <c r="AK27" s="1079"/>
      <c r="AL27" s="1082"/>
      <c r="AM27" s="694"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096"/>
      <c r="AP27" s="1058"/>
      <c r="AQ27" s="914"/>
      <c r="AR27" s="836"/>
      <c r="AS27" s="836"/>
      <c r="AT27" s="836"/>
      <c r="AU27" s="836"/>
      <c r="AV27" s="836"/>
      <c r="AW27" s="836"/>
      <c r="AX27" s="1097"/>
      <c r="AY27" s="1096"/>
      <c r="AZ27"/>
      <c r="BA27"/>
      <c r="BB27"/>
      <c r="BC27"/>
      <c r="BD27"/>
      <c r="BE27"/>
      <c r="BF27"/>
      <c r="BG27"/>
    </row>
    <row r="28" spans="1:59" ht="30" customHeight="1">
      <c r="A28" s="1098">
        <v>5</v>
      </c>
      <c r="B28" s="1109" t="str">
        <f>IF(基本情報入力シート!B44="", "",基本情報入力シート!B44)</f>
        <v/>
      </c>
      <c r="C28" s="1110"/>
      <c r="D28" s="1110"/>
      <c r="E28" s="1110"/>
      <c r="F28" s="1110"/>
      <c r="G28" s="1110" t="str">
        <f>IF(基本情報入力シート!L44="", "",基本情報入力シート!L44)</f>
        <v/>
      </c>
      <c r="H28" s="1110" t="str">
        <f>IF(基本情報入力シート!Q44="", "",基本情報入力シート!Q44)</f>
        <v/>
      </c>
      <c r="I28" s="1110" t="str">
        <f>IF(基本情報入力シート!V44="", "",基本情報入力シート!V44)</f>
        <v/>
      </c>
      <c r="J28" s="1110" t="str">
        <f>IF(基本情報入力シート!W44="", "",基本情報入力シート!W44)</f>
        <v/>
      </c>
      <c r="K28" s="1110" t="str">
        <f>IF(基本情報入力シート!X44="", "",基本情報入力シート!X44)</f>
        <v/>
      </c>
      <c r="L28" s="1115" t="str">
        <f>IF(基本情報入力シート!AC44=0, "",基本情報入力シート!AC44)</f>
        <v/>
      </c>
      <c r="M28" s="1118" t="str">
        <f>IF(基本情報入力シート!AD44="", "",基本情報入力シート!AD44)</f>
        <v/>
      </c>
      <c r="N28" s="1103"/>
      <c r="O28" s="1106" t="str">
        <f>IFERROR(VLOOKUP(K28,【参考】数式用２!$A$2:$AD$48,MATCH(N28,【参考】数式用２!$C$4:$AD$4,0)+2,0),"")</f>
        <v/>
      </c>
      <c r="P28" s="1055"/>
      <c r="Q28" s="1068" t="str">
        <f>IFERROR(VLOOKUP(K28,【参考】数式用２!$A$2:$AC$48,MATCH(P28,【参考】数式用２!$C$4:$AC$4,0)+2,0),"")</f>
        <v/>
      </c>
      <c r="R28" s="1071" t="s">
        <v>269</v>
      </c>
      <c r="S28" s="1059"/>
      <c r="T28" s="1062" t="s">
        <v>357</v>
      </c>
      <c r="U28" s="1059"/>
      <c r="V28" s="1062" t="s">
        <v>358</v>
      </c>
      <c r="W28" s="1059"/>
      <c r="X28" s="1062" t="s">
        <v>357</v>
      </c>
      <c r="Y28" s="1059"/>
      <c r="Z28" s="1062" t="s">
        <v>359</v>
      </c>
      <c r="AA28" s="1062" t="s">
        <v>172</v>
      </c>
      <c r="AB28" s="1062" t="str">
        <f>IF(S28&gt;=1,(W28*12+Y28)-(S28*12+U28)+1,"")</f>
        <v/>
      </c>
      <c r="AC28" s="1086" t="s">
        <v>360</v>
      </c>
      <c r="AD28" s="1065" t="str">
        <f>IFERROR(ROUNDDOWN(ROUND(L28*Q28,0)*M28,0)*AB28,"")</f>
        <v/>
      </c>
      <c r="AE28" s="1089" t="str">
        <f>IFERROR(ROUNDDOWN(ROUNDDOWN(ROUND(L28*VLOOKUP(K28,【参考】数式用２!$A$2:$AC$48,MATCH("処遇改善加算Ⅳ",【参考】数式用２!$C$4:$O$4,0)+2,0),0)*M28,0)*AB28*0.5,0), "")</f>
        <v/>
      </c>
      <c r="AF28" s="1074"/>
      <c r="AG28" s="1065" t="str">
        <f>IF(AND(AQ28&lt;&gt;"対象外", P28&lt;&gt;""),ROUNDDOWN(ROUND(L28*VLOOKUP(K28,【参考】数式用２!$A$2:$K$48,MATCH("ベア加算あり",【参考】数式用２!$C$4:$K$4,0)+2,0),0)*M28,0)*AB28,"")</f>
        <v/>
      </c>
      <c r="AH28" s="1083"/>
      <c r="AI28" s="1074"/>
      <c r="AJ28" s="1074"/>
      <c r="AK28" s="1077"/>
      <c r="AL28" s="1080"/>
      <c r="AM28" s="693" t="str">
        <f t="shared" ref="AM28" si="9">IF(Q28="","",IF(Q28&lt;O28,"！加算の要件上は問題ありませんが、令和６年度末の加算率と比較して、令和７年度の加算率が低くなっています。",""))</f>
        <v/>
      </c>
      <c r="AN28" s="385"/>
      <c r="AO28" s="1094" t="str">
        <f>IF(K28&lt;&gt;"","Q列に色付け","")</f>
        <v/>
      </c>
      <c r="AP28" s="1058" t="str">
        <f>IF(AND(AE28&lt;&gt;0,AE28&lt;&gt;""),IF(AF28="○","入力済","未入力"),"")</f>
        <v/>
      </c>
      <c r="AQ28" s="912" t="str">
        <f>IFERROR((VLOOKUP(N28, 【参考】数式用２!$BE$5:$BE$13, 1,FALSE)), "対象外")</f>
        <v>対象外</v>
      </c>
      <c r="AR28" s="836" t="str">
        <f>IF(AG28&lt;&gt;"",IF(AH28="○","入力済","未入力"),"")</f>
        <v/>
      </c>
      <c r="AS28" s="836" t="str">
        <f>IF(AND(P28&lt;&gt;"", AI28=""), "未入力", "入力済")</f>
        <v>入力済</v>
      </c>
      <c r="AT28" s="836" t="str">
        <f>IF(AND(P28&lt;&gt;"", P28&lt;&gt;"処遇改善加算Ⅳ", AJ28=""), "未入力", "入力済")</f>
        <v>入力済</v>
      </c>
      <c r="AU28" s="836" t="str">
        <f>IFERROR(VLOOKUP(K28, 【参考】数式用２!$BB$5:$BC$48, 2, FALSE), "")</f>
        <v/>
      </c>
      <c r="AV28" s="836" t="str">
        <f>IF(AND(P28&lt;&gt;"処遇改善加算Ⅲ",P28&lt;&gt;"処遇改善加算Ⅳ", P28&lt;&gt;"", AU28&lt;&gt;"対象外"), 1,"")</f>
        <v/>
      </c>
      <c r="AW28" s="836" t="str">
        <f>IFERROR("_"&amp;VLOOKUP(K28, 【参考】数式用２!$AG$2:$AH$48, 2, FALSE), "")</f>
        <v/>
      </c>
      <c r="AX28" s="1097" t="str">
        <f>IF(AND(P28="処遇改善加算Ⅰ", AL28=""), "未入力","入力済")</f>
        <v>入力済</v>
      </c>
      <c r="AY28" s="1094" t="str">
        <f>G28</f>
        <v/>
      </c>
      <c r="AZ28"/>
      <c r="BA28"/>
      <c r="BB28"/>
      <c r="BC28"/>
      <c r="BD28"/>
      <c r="BE28"/>
      <c r="BF28"/>
      <c r="BG28"/>
    </row>
    <row r="29" spans="1:59" ht="14.4">
      <c r="A29" s="1099"/>
      <c r="B29" s="1111"/>
      <c r="C29" s="1112"/>
      <c r="D29" s="1112"/>
      <c r="E29" s="1112"/>
      <c r="F29" s="1112"/>
      <c r="G29" s="1112"/>
      <c r="H29" s="1112"/>
      <c r="I29" s="1112"/>
      <c r="J29" s="1112"/>
      <c r="K29" s="1112"/>
      <c r="L29" s="1116"/>
      <c r="M29" s="1119"/>
      <c r="N29" s="1104"/>
      <c r="O29" s="1107"/>
      <c r="P29" s="1056"/>
      <c r="Q29" s="1069"/>
      <c r="R29" s="1072"/>
      <c r="S29" s="1060"/>
      <c r="T29" s="1063"/>
      <c r="U29" s="1060"/>
      <c r="V29" s="1063"/>
      <c r="W29" s="1060"/>
      <c r="X29" s="1063"/>
      <c r="Y29" s="1060"/>
      <c r="Z29" s="1063"/>
      <c r="AA29" s="1063"/>
      <c r="AB29" s="1063"/>
      <c r="AC29" s="1087"/>
      <c r="AD29" s="1066"/>
      <c r="AE29" s="1090"/>
      <c r="AF29" s="1075"/>
      <c r="AG29" s="1066"/>
      <c r="AH29" s="1084"/>
      <c r="AI29" s="1075"/>
      <c r="AJ29" s="1075"/>
      <c r="AK29" s="1078"/>
      <c r="AL29" s="1081"/>
      <c r="AM29" s="1092"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095"/>
      <c r="AP29" s="1058"/>
      <c r="AQ29" s="913"/>
      <c r="AR29" s="836"/>
      <c r="AS29" s="836"/>
      <c r="AT29" s="836"/>
      <c r="AU29" s="836"/>
      <c r="AV29" s="836"/>
      <c r="AW29" s="836"/>
      <c r="AX29" s="1097"/>
      <c r="AY29" s="1095"/>
      <c r="AZ29"/>
      <c r="BA29"/>
      <c r="BB29"/>
      <c r="BC29"/>
      <c r="BD29"/>
      <c r="BE29"/>
      <c r="BF29"/>
      <c r="BG29"/>
    </row>
    <row r="30" spans="1:59" ht="14.4">
      <c r="A30" s="1099"/>
      <c r="B30" s="1111"/>
      <c r="C30" s="1112"/>
      <c r="D30" s="1112"/>
      <c r="E30" s="1112"/>
      <c r="F30" s="1112"/>
      <c r="G30" s="1112"/>
      <c r="H30" s="1112"/>
      <c r="I30" s="1112"/>
      <c r="J30" s="1112"/>
      <c r="K30" s="1112"/>
      <c r="L30" s="1116"/>
      <c r="M30" s="1119"/>
      <c r="N30" s="1104"/>
      <c r="O30" s="1107"/>
      <c r="P30" s="1056"/>
      <c r="Q30" s="1069"/>
      <c r="R30" s="1072"/>
      <c r="S30" s="1060"/>
      <c r="T30" s="1063"/>
      <c r="U30" s="1060"/>
      <c r="V30" s="1063"/>
      <c r="W30" s="1060"/>
      <c r="X30" s="1063"/>
      <c r="Y30" s="1060"/>
      <c r="Z30" s="1063"/>
      <c r="AA30" s="1063"/>
      <c r="AB30" s="1063"/>
      <c r="AC30" s="1087"/>
      <c r="AD30" s="1066"/>
      <c r="AE30" s="1090"/>
      <c r="AF30" s="1075"/>
      <c r="AG30" s="1066"/>
      <c r="AH30" s="1084"/>
      <c r="AI30" s="1075"/>
      <c r="AJ30" s="1075"/>
      <c r="AK30" s="1078"/>
      <c r="AL30" s="1081"/>
      <c r="AM30" s="1093"/>
      <c r="AN30" s="385"/>
      <c r="AO30" s="1095"/>
      <c r="AP30" s="1058"/>
      <c r="AQ30" s="913"/>
      <c r="AR30" s="836"/>
      <c r="AS30" s="836"/>
      <c r="AT30" s="836"/>
      <c r="AU30" s="836"/>
      <c r="AV30" s="836"/>
      <c r="AW30" s="836"/>
      <c r="AX30" s="1097"/>
      <c r="AY30" s="1095"/>
      <c r="AZ30"/>
      <c r="BA30"/>
      <c r="BB30"/>
      <c r="BC30"/>
      <c r="BD30"/>
      <c r="BE30"/>
      <c r="BF30"/>
      <c r="BG30"/>
    </row>
    <row r="31" spans="1:59" ht="30" customHeight="1" thickBot="1">
      <c r="A31" s="1101"/>
      <c r="B31" s="1113"/>
      <c r="C31" s="1114"/>
      <c r="D31" s="1114"/>
      <c r="E31" s="1114"/>
      <c r="F31" s="1114"/>
      <c r="G31" s="1114"/>
      <c r="H31" s="1114"/>
      <c r="I31" s="1114"/>
      <c r="J31" s="1114"/>
      <c r="K31" s="1114"/>
      <c r="L31" s="1117"/>
      <c r="M31" s="1120"/>
      <c r="N31" s="1105"/>
      <c r="O31" s="1108"/>
      <c r="P31" s="1057"/>
      <c r="Q31" s="1070"/>
      <c r="R31" s="1073"/>
      <c r="S31" s="1061"/>
      <c r="T31" s="1064"/>
      <c r="U31" s="1061"/>
      <c r="V31" s="1064"/>
      <c r="W31" s="1061"/>
      <c r="X31" s="1064"/>
      <c r="Y31" s="1061"/>
      <c r="Z31" s="1064"/>
      <c r="AA31" s="1064"/>
      <c r="AB31" s="1064"/>
      <c r="AC31" s="1088"/>
      <c r="AD31" s="1067"/>
      <c r="AE31" s="1091"/>
      <c r="AF31" s="1076"/>
      <c r="AG31" s="1067"/>
      <c r="AH31" s="1085"/>
      <c r="AI31" s="1076"/>
      <c r="AJ31" s="1076"/>
      <c r="AK31" s="1079"/>
      <c r="AL31" s="1082"/>
      <c r="AM31" s="694"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096"/>
      <c r="AP31" s="1058"/>
      <c r="AQ31" s="914"/>
      <c r="AR31" s="836"/>
      <c r="AS31" s="836"/>
      <c r="AT31" s="836"/>
      <c r="AU31" s="836"/>
      <c r="AV31" s="836"/>
      <c r="AW31" s="836"/>
      <c r="AX31" s="1097"/>
      <c r="AY31" s="1096"/>
      <c r="AZ31"/>
      <c r="BA31"/>
      <c r="BB31"/>
      <c r="BC31"/>
      <c r="BD31"/>
      <c r="BE31"/>
      <c r="BF31"/>
      <c r="BG31"/>
    </row>
    <row r="32" spans="1:59" ht="30" customHeight="1">
      <c r="A32" s="1102">
        <v>6</v>
      </c>
      <c r="B32" s="1198" t="str">
        <f>IF(基本情報入力シート!B45="", "",基本情報入力シート!B45)</f>
        <v/>
      </c>
      <c r="C32" s="1199"/>
      <c r="D32" s="1199"/>
      <c r="E32" s="1199"/>
      <c r="F32" s="1199"/>
      <c r="G32" s="1199" t="str">
        <f>IF(基本情報入力シート!L45="", "",基本情報入力シート!L45)</f>
        <v/>
      </c>
      <c r="H32" s="1199" t="str">
        <f>IF(基本情報入力シート!Q45="", "",基本情報入力シート!Q45)</f>
        <v/>
      </c>
      <c r="I32" s="1199" t="str">
        <f>IF(基本情報入力シート!V45="", "",基本情報入力シート!V45)</f>
        <v/>
      </c>
      <c r="J32" s="1199" t="str">
        <f>IF(基本情報入力シート!W45="", "",基本情報入力シート!W45)</f>
        <v/>
      </c>
      <c r="K32" s="1199" t="str">
        <f>IF(基本情報入力シート!X45="", "",基本情報入力シート!X45)</f>
        <v/>
      </c>
      <c r="L32" s="1115" t="str">
        <f>IF(基本情報入力シート!AC45=0, "",基本情報入力シート!AC45)</f>
        <v/>
      </c>
      <c r="M32" s="1118" t="str">
        <f>IF(基本情報入力シート!AD45="", "",基本情報入力シート!AD45)</f>
        <v/>
      </c>
      <c r="N32" s="1103"/>
      <c r="O32" s="1106" t="str">
        <f>IFERROR(VLOOKUP(K32,【参考】数式用２!$A$2:$AD$48,MATCH(N32,【参考】数式用２!$C$4:$AD$4,0)+2,0),"")</f>
        <v/>
      </c>
      <c r="P32" s="1055"/>
      <c r="Q32" s="1068" t="str">
        <f>IFERROR(VLOOKUP(K32,【参考】数式用２!$A$2:$AC$48,MATCH(P32,【参考】数式用２!$C$4:$AC$4,0)+2,0),"")</f>
        <v/>
      </c>
      <c r="R32" s="1071" t="s">
        <v>269</v>
      </c>
      <c r="S32" s="1059"/>
      <c r="T32" s="1062" t="s">
        <v>357</v>
      </c>
      <c r="U32" s="1059"/>
      <c r="V32" s="1062" t="s">
        <v>358</v>
      </c>
      <c r="W32" s="1059"/>
      <c r="X32" s="1062" t="s">
        <v>357</v>
      </c>
      <c r="Y32" s="1059"/>
      <c r="Z32" s="1062" t="s">
        <v>359</v>
      </c>
      <c r="AA32" s="1062" t="s">
        <v>172</v>
      </c>
      <c r="AB32" s="1062" t="str">
        <f>IF(S32&gt;=1,(W32*12+Y32)-(S32*12+U32)+1,"")</f>
        <v/>
      </c>
      <c r="AC32" s="1086" t="s">
        <v>360</v>
      </c>
      <c r="AD32" s="1065" t="str">
        <f>IFERROR(ROUNDDOWN(ROUND(L32*Q32,0)*M32,0)*AB32,"")</f>
        <v/>
      </c>
      <c r="AE32" s="1089" t="str">
        <f>IFERROR(ROUNDDOWN(ROUNDDOWN(ROUND(L32*VLOOKUP(K32,【参考】数式用２!$A$2:$AC$48,MATCH("処遇改善加算Ⅳ",【参考】数式用２!$C$4:$O$4,0)+2,0),0)*M32,0)*AB32*0.5,0), "")</f>
        <v/>
      </c>
      <c r="AF32" s="1074"/>
      <c r="AG32" s="1065" t="str">
        <f>IF(AND(AQ32&lt;&gt;"対象外", P32&lt;&gt;""),ROUNDDOWN(ROUND(L32*VLOOKUP(K32,【参考】数式用２!$A$2:$K$48,MATCH("ベア加算あり",【参考】数式用２!$C$4:$K$4,0)+2,0),0)*M32,0)*AB32,"")</f>
        <v/>
      </c>
      <c r="AH32" s="1083"/>
      <c r="AI32" s="1074"/>
      <c r="AJ32" s="1074"/>
      <c r="AK32" s="1077"/>
      <c r="AL32" s="1080"/>
      <c r="AM32" s="693" t="str">
        <f t="shared" ref="AM32" si="12">IF(Q32="","",IF(Q32&lt;O32,"！加算の要件上は問題ありませんが、令和６年度末の加算率と比較して、令和７年度の加算率が低くなっています。",""))</f>
        <v/>
      </c>
      <c r="AN32" s="385"/>
      <c r="AO32" s="1095" t="str">
        <f>IF(K32&lt;&gt;"","Q列に色付け","")</f>
        <v/>
      </c>
      <c r="AP32" s="1058" t="str">
        <f>IF(AND(AE32&lt;&gt;0,AE32&lt;&gt;""),IF(AF32="○","入力済","未入力"),"")</f>
        <v/>
      </c>
      <c r="AQ32" s="912" t="str">
        <f>IFERROR((VLOOKUP(N32, 【参考】数式用２!$BE$5:$BE$13, 1,FALSE)), "対象外")</f>
        <v>対象外</v>
      </c>
      <c r="AR32" s="836" t="str">
        <f>IF(AG32&lt;&gt;"",IF(AH32="○","入力済","未入力"),"")</f>
        <v/>
      </c>
      <c r="AS32" s="836" t="str">
        <f>IF(AND(P32&lt;&gt;"", AI32=""), "未入力", "入力済")</f>
        <v>入力済</v>
      </c>
      <c r="AT32" s="836" t="str">
        <f>IF(AND(P32&lt;&gt;"", P32&lt;&gt;"処遇改善加算Ⅳ", AJ32=""), "未入力", "入力済")</f>
        <v>入力済</v>
      </c>
      <c r="AU32" s="836" t="str">
        <f>IFERROR(VLOOKUP(K32, 【参考】数式用２!$BB$5:$BC$48, 2, FALSE), "")</f>
        <v/>
      </c>
      <c r="AV32" s="836" t="str">
        <f>IF(AND(P32&lt;&gt;"処遇改善加算Ⅲ",P32&lt;&gt;"処遇改善加算Ⅳ", P32&lt;&gt;"", AU32&lt;&gt;"対象外"), 1,"")</f>
        <v/>
      </c>
      <c r="AW32" s="836" t="str">
        <f>IFERROR("_"&amp;VLOOKUP(K32, 【参考】数式用２!$AG$2:$AH$48, 2, FALSE), "")</f>
        <v/>
      </c>
      <c r="AX32" s="1097" t="str">
        <f>IF(AND(P32="処遇改善加算Ⅰ", AL32=""), "未入力","入力済")</f>
        <v>入力済</v>
      </c>
      <c r="AY32" s="1094" t="str">
        <f>G32</f>
        <v/>
      </c>
      <c r="AZ32"/>
      <c r="BA32"/>
      <c r="BB32"/>
      <c r="BC32"/>
      <c r="BD32"/>
      <c r="BE32"/>
      <c r="BF32"/>
      <c r="BG32"/>
    </row>
    <row r="33" spans="1:59" ht="14.4">
      <c r="A33" s="1099"/>
      <c r="B33" s="1111"/>
      <c r="C33" s="1112"/>
      <c r="D33" s="1112"/>
      <c r="E33" s="1112"/>
      <c r="F33" s="1112"/>
      <c r="G33" s="1112"/>
      <c r="H33" s="1112"/>
      <c r="I33" s="1112"/>
      <c r="J33" s="1112"/>
      <c r="K33" s="1112"/>
      <c r="L33" s="1116"/>
      <c r="M33" s="1119"/>
      <c r="N33" s="1104"/>
      <c r="O33" s="1107"/>
      <c r="P33" s="1056"/>
      <c r="Q33" s="1069"/>
      <c r="R33" s="1072"/>
      <c r="S33" s="1060"/>
      <c r="T33" s="1063"/>
      <c r="U33" s="1060"/>
      <c r="V33" s="1063"/>
      <c r="W33" s="1060"/>
      <c r="X33" s="1063"/>
      <c r="Y33" s="1060"/>
      <c r="Z33" s="1063"/>
      <c r="AA33" s="1063"/>
      <c r="AB33" s="1063"/>
      <c r="AC33" s="1087"/>
      <c r="AD33" s="1066"/>
      <c r="AE33" s="1090"/>
      <c r="AF33" s="1075"/>
      <c r="AG33" s="1066"/>
      <c r="AH33" s="1084"/>
      <c r="AI33" s="1075"/>
      <c r="AJ33" s="1075"/>
      <c r="AK33" s="1078"/>
      <c r="AL33" s="1081"/>
      <c r="AM33" s="1092"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095"/>
      <c r="AP33" s="1058"/>
      <c r="AQ33" s="913"/>
      <c r="AR33" s="836"/>
      <c r="AS33" s="836"/>
      <c r="AT33" s="836"/>
      <c r="AU33" s="836"/>
      <c r="AV33" s="836"/>
      <c r="AW33" s="836"/>
      <c r="AX33" s="1097"/>
      <c r="AY33" s="1095"/>
      <c r="AZ33"/>
      <c r="BA33"/>
      <c r="BB33"/>
      <c r="BC33"/>
      <c r="BD33"/>
      <c r="BE33"/>
      <c r="BF33"/>
      <c r="BG33"/>
    </row>
    <row r="34" spans="1:59" ht="14.4">
      <c r="A34" s="1100"/>
      <c r="B34" s="1111"/>
      <c r="C34" s="1112"/>
      <c r="D34" s="1112"/>
      <c r="E34" s="1112"/>
      <c r="F34" s="1112"/>
      <c r="G34" s="1112"/>
      <c r="H34" s="1112"/>
      <c r="I34" s="1112"/>
      <c r="J34" s="1112"/>
      <c r="K34" s="1112"/>
      <c r="L34" s="1116"/>
      <c r="M34" s="1119"/>
      <c r="N34" s="1104"/>
      <c r="O34" s="1107"/>
      <c r="P34" s="1056"/>
      <c r="Q34" s="1069"/>
      <c r="R34" s="1072"/>
      <c r="S34" s="1060"/>
      <c r="T34" s="1063"/>
      <c r="U34" s="1060"/>
      <c r="V34" s="1063"/>
      <c r="W34" s="1060"/>
      <c r="X34" s="1063"/>
      <c r="Y34" s="1060"/>
      <c r="Z34" s="1063"/>
      <c r="AA34" s="1063"/>
      <c r="AB34" s="1063"/>
      <c r="AC34" s="1087"/>
      <c r="AD34" s="1066"/>
      <c r="AE34" s="1090"/>
      <c r="AF34" s="1075"/>
      <c r="AG34" s="1066"/>
      <c r="AH34" s="1084"/>
      <c r="AI34" s="1075"/>
      <c r="AJ34" s="1075"/>
      <c r="AK34" s="1078"/>
      <c r="AL34" s="1081"/>
      <c r="AM34" s="1093"/>
      <c r="AN34" s="385"/>
      <c r="AO34" s="1095"/>
      <c r="AP34" s="1058"/>
      <c r="AQ34" s="913"/>
      <c r="AR34" s="836"/>
      <c r="AS34" s="836"/>
      <c r="AT34" s="836"/>
      <c r="AU34" s="836"/>
      <c r="AV34" s="836"/>
      <c r="AW34" s="836"/>
      <c r="AX34" s="1097"/>
      <c r="AY34" s="1095"/>
      <c r="AZ34"/>
      <c r="BA34"/>
      <c r="BB34"/>
      <c r="BC34"/>
      <c r="BD34"/>
      <c r="BE34"/>
      <c r="BF34"/>
      <c r="BG34"/>
    </row>
    <row r="35" spans="1:59" ht="30" customHeight="1" thickBot="1">
      <c r="A35" s="1101"/>
      <c r="B35" s="1113"/>
      <c r="C35" s="1114"/>
      <c r="D35" s="1114"/>
      <c r="E35" s="1114"/>
      <c r="F35" s="1114"/>
      <c r="G35" s="1114"/>
      <c r="H35" s="1114"/>
      <c r="I35" s="1114"/>
      <c r="J35" s="1114"/>
      <c r="K35" s="1114"/>
      <c r="L35" s="1117"/>
      <c r="M35" s="1120"/>
      <c r="N35" s="1105"/>
      <c r="O35" s="1108"/>
      <c r="P35" s="1057"/>
      <c r="Q35" s="1070"/>
      <c r="R35" s="1073"/>
      <c r="S35" s="1061"/>
      <c r="T35" s="1064"/>
      <c r="U35" s="1061"/>
      <c r="V35" s="1064"/>
      <c r="W35" s="1061"/>
      <c r="X35" s="1064"/>
      <c r="Y35" s="1061"/>
      <c r="Z35" s="1064"/>
      <c r="AA35" s="1064"/>
      <c r="AB35" s="1064"/>
      <c r="AC35" s="1088"/>
      <c r="AD35" s="1067"/>
      <c r="AE35" s="1091"/>
      <c r="AF35" s="1076"/>
      <c r="AG35" s="1067"/>
      <c r="AH35" s="1085"/>
      <c r="AI35" s="1076"/>
      <c r="AJ35" s="1076"/>
      <c r="AK35" s="1079"/>
      <c r="AL35" s="1082"/>
      <c r="AM35" s="694"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096"/>
      <c r="AP35" s="1058"/>
      <c r="AQ35" s="914"/>
      <c r="AR35" s="836"/>
      <c r="AS35" s="836"/>
      <c r="AT35" s="836"/>
      <c r="AU35" s="836"/>
      <c r="AV35" s="836"/>
      <c r="AW35" s="836"/>
      <c r="AX35" s="1097"/>
      <c r="AY35" s="1096"/>
      <c r="AZ35"/>
      <c r="BA35"/>
      <c r="BB35"/>
      <c r="BC35"/>
      <c r="BD35"/>
      <c r="BE35"/>
      <c r="BF35"/>
      <c r="BG35"/>
    </row>
    <row r="36" spans="1:59" ht="30" customHeight="1">
      <c r="A36" s="1098">
        <v>7</v>
      </c>
      <c r="B36" s="1109" t="str">
        <f>IF(基本情報入力シート!B46="", "",基本情報入力シート!B46)</f>
        <v/>
      </c>
      <c r="C36" s="1110"/>
      <c r="D36" s="1110"/>
      <c r="E36" s="1110"/>
      <c r="F36" s="1110"/>
      <c r="G36" s="1110" t="str">
        <f>IF(基本情報入力シート!L46="", "",基本情報入力シート!L46)</f>
        <v/>
      </c>
      <c r="H36" s="1110" t="str">
        <f>IF(基本情報入力シート!Q46="", "",基本情報入力シート!Q46)</f>
        <v/>
      </c>
      <c r="I36" s="1110" t="str">
        <f>IF(基本情報入力シート!V46="", "",基本情報入力シート!V46)</f>
        <v/>
      </c>
      <c r="J36" s="1110" t="str">
        <f>IF(基本情報入力シート!W46="", "",基本情報入力シート!W46)</f>
        <v/>
      </c>
      <c r="K36" s="1110" t="str">
        <f>IF(基本情報入力シート!X46="", "",基本情報入力シート!X46)</f>
        <v/>
      </c>
      <c r="L36" s="1115" t="str">
        <f>IF(基本情報入力シート!AC46=0, "",基本情報入力シート!AC46)</f>
        <v/>
      </c>
      <c r="M36" s="1118" t="str">
        <f>IF(基本情報入力シート!AD46="", "",基本情報入力シート!AD46)</f>
        <v/>
      </c>
      <c r="N36" s="1103"/>
      <c r="O36" s="1106" t="str">
        <f>IFERROR(VLOOKUP(K36,【参考】数式用２!$A$2:$AD$48,MATCH(N36,【参考】数式用２!$C$4:$AD$4,0)+2,0),"")</f>
        <v/>
      </c>
      <c r="P36" s="1055"/>
      <c r="Q36" s="1068" t="str">
        <f>IFERROR(VLOOKUP(K36,【参考】数式用２!$A$2:$AC$48,MATCH(P36,【参考】数式用２!$C$4:$AC$4,0)+2,0),"")</f>
        <v/>
      </c>
      <c r="R36" s="1071" t="s">
        <v>269</v>
      </c>
      <c r="S36" s="1059"/>
      <c r="T36" s="1062" t="s">
        <v>357</v>
      </c>
      <c r="U36" s="1059"/>
      <c r="V36" s="1062" t="s">
        <v>358</v>
      </c>
      <c r="W36" s="1059"/>
      <c r="X36" s="1062" t="s">
        <v>357</v>
      </c>
      <c r="Y36" s="1059"/>
      <c r="Z36" s="1062" t="s">
        <v>359</v>
      </c>
      <c r="AA36" s="1062" t="s">
        <v>172</v>
      </c>
      <c r="AB36" s="1062" t="str">
        <f>IF(S36&gt;=1,(W36*12+Y36)-(S36*12+U36)+1,"")</f>
        <v/>
      </c>
      <c r="AC36" s="1086" t="s">
        <v>360</v>
      </c>
      <c r="AD36" s="1065" t="str">
        <f>IFERROR(ROUNDDOWN(ROUND(L36*Q36,0)*M36,0)*AB36,"")</f>
        <v/>
      </c>
      <c r="AE36" s="1089" t="str">
        <f>IFERROR(ROUNDDOWN(ROUNDDOWN(ROUND(L36*VLOOKUP(K36,【参考】数式用２!$A$2:$AC$48,MATCH("処遇改善加算Ⅳ",【参考】数式用２!$C$4:$O$4,0)+2,0),0)*M36,0)*AB36*0.5,0), "")</f>
        <v/>
      </c>
      <c r="AF36" s="1074"/>
      <c r="AG36" s="1065" t="str">
        <f>IF(AND(AQ36&lt;&gt;"対象外", P36&lt;&gt;""),ROUNDDOWN(ROUND(L36*VLOOKUP(K36,【参考】数式用２!$A$2:$K$48,MATCH("ベア加算あり",【参考】数式用２!$C$4:$K$4,0)+2,0),0)*M36,0)*AB36,"")</f>
        <v/>
      </c>
      <c r="AH36" s="1083"/>
      <c r="AI36" s="1074"/>
      <c r="AJ36" s="1074"/>
      <c r="AK36" s="1077"/>
      <c r="AL36" s="1080"/>
      <c r="AM36" s="693" t="str">
        <f t="shared" ref="AM36" si="15">IF(Q36="","",IF(Q36&lt;O36,"！加算の要件上は問題ありませんが、令和６年度末の加算率と比較して、令和７年度の加算率が低くなっています。",""))</f>
        <v/>
      </c>
      <c r="AN36" s="385"/>
      <c r="AO36" s="1094" t="str">
        <f>IF(K36&lt;&gt;"","Q列に色付け","")</f>
        <v/>
      </c>
      <c r="AP36" s="1058" t="str">
        <f>IF(AND(AE36&lt;&gt;0,AE36&lt;&gt;""),IF(AF36="○","入力済","未入力"),"")</f>
        <v/>
      </c>
      <c r="AQ36" s="912" t="str">
        <f>IFERROR((VLOOKUP(N36, 【参考】数式用２!$BE$5:$BE$13, 1,FALSE)), "対象外")</f>
        <v>対象外</v>
      </c>
      <c r="AR36" s="836" t="str">
        <f>IF(AG36&lt;&gt;"",IF(AH36="○","入力済","未入力"),"")</f>
        <v/>
      </c>
      <c r="AS36" s="836" t="str">
        <f>IF(AND(P36&lt;&gt;"", AI36=""), "未入力", "入力済")</f>
        <v>入力済</v>
      </c>
      <c r="AT36" s="836" t="str">
        <f>IF(AND(P36&lt;&gt;"", P36&lt;&gt;"処遇改善加算Ⅳ", AJ36=""), "未入力", "入力済")</f>
        <v>入力済</v>
      </c>
      <c r="AU36" s="836" t="str">
        <f>IFERROR(VLOOKUP(K36, 【参考】数式用２!$BB$5:$BC$48, 2, FALSE), "")</f>
        <v/>
      </c>
      <c r="AV36" s="836" t="str">
        <f>IF(AND(P36&lt;&gt;"処遇改善加算Ⅲ",P36&lt;&gt;"処遇改善加算Ⅳ", P36&lt;&gt;"", AU36&lt;&gt;"対象外"), 1,"")</f>
        <v/>
      </c>
      <c r="AW36" s="836" t="str">
        <f>IFERROR("_"&amp;VLOOKUP(K36, 【参考】数式用２!$AG$2:$AH$48, 2, FALSE), "")</f>
        <v/>
      </c>
      <c r="AX36" s="1097" t="str">
        <f>IF(AND(P36="処遇改善加算Ⅰ", AL36=""), "未入力","入力済")</f>
        <v>入力済</v>
      </c>
      <c r="AY36" s="1094" t="str">
        <f>G36</f>
        <v/>
      </c>
      <c r="AZ36"/>
      <c r="BA36"/>
      <c r="BB36"/>
      <c r="BC36"/>
      <c r="BD36"/>
      <c r="BE36"/>
      <c r="BF36"/>
      <c r="BG36"/>
    </row>
    <row r="37" spans="1:59" ht="14.4">
      <c r="A37" s="1099"/>
      <c r="B37" s="1111"/>
      <c r="C37" s="1112"/>
      <c r="D37" s="1112"/>
      <c r="E37" s="1112"/>
      <c r="F37" s="1112"/>
      <c r="G37" s="1112"/>
      <c r="H37" s="1112"/>
      <c r="I37" s="1112"/>
      <c r="J37" s="1112"/>
      <c r="K37" s="1112"/>
      <c r="L37" s="1116"/>
      <c r="M37" s="1119"/>
      <c r="N37" s="1104"/>
      <c r="O37" s="1107"/>
      <c r="P37" s="1056"/>
      <c r="Q37" s="1069"/>
      <c r="R37" s="1072"/>
      <c r="S37" s="1060"/>
      <c r="T37" s="1063"/>
      <c r="U37" s="1060"/>
      <c r="V37" s="1063"/>
      <c r="W37" s="1060"/>
      <c r="X37" s="1063"/>
      <c r="Y37" s="1060"/>
      <c r="Z37" s="1063"/>
      <c r="AA37" s="1063"/>
      <c r="AB37" s="1063"/>
      <c r="AC37" s="1087"/>
      <c r="AD37" s="1066"/>
      <c r="AE37" s="1090"/>
      <c r="AF37" s="1075"/>
      <c r="AG37" s="1066"/>
      <c r="AH37" s="1084"/>
      <c r="AI37" s="1075"/>
      <c r="AJ37" s="1075"/>
      <c r="AK37" s="1078"/>
      <c r="AL37" s="1081"/>
      <c r="AM37" s="1092"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095"/>
      <c r="AP37" s="1058"/>
      <c r="AQ37" s="913"/>
      <c r="AR37" s="836"/>
      <c r="AS37" s="836"/>
      <c r="AT37" s="836"/>
      <c r="AU37" s="836"/>
      <c r="AV37" s="836"/>
      <c r="AW37" s="836"/>
      <c r="AX37" s="1097"/>
      <c r="AY37" s="1095"/>
      <c r="AZ37"/>
      <c r="BA37"/>
      <c r="BB37"/>
      <c r="BC37"/>
      <c r="BD37"/>
      <c r="BE37"/>
      <c r="BF37"/>
      <c r="BG37"/>
    </row>
    <row r="38" spans="1:59" ht="14.4">
      <c r="A38" s="1100"/>
      <c r="B38" s="1111"/>
      <c r="C38" s="1112"/>
      <c r="D38" s="1112"/>
      <c r="E38" s="1112"/>
      <c r="F38" s="1112"/>
      <c r="G38" s="1112"/>
      <c r="H38" s="1112"/>
      <c r="I38" s="1112"/>
      <c r="J38" s="1112"/>
      <c r="K38" s="1112"/>
      <c r="L38" s="1116"/>
      <c r="M38" s="1119"/>
      <c r="N38" s="1104"/>
      <c r="O38" s="1107"/>
      <c r="P38" s="1056"/>
      <c r="Q38" s="1069"/>
      <c r="R38" s="1072"/>
      <c r="S38" s="1060"/>
      <c r="T38" s="1063"/>
      <c r="U38" s="1060"/>
      <c r="V38" s="1063"/>
      <c r="W38" s="1060"/>
      <c r="X38" s="1063"/>
      <c r="Y38" s="1060"/>
      <c r="Z38" s="1063"/>
      <c r="AA38" s="1063"/>
      <c r="AB38" s="1063"/>
      <c r="AC38" s="1087"/>
      <c r="AD38" s="1066"/>
      <c r="AE38" s="1090"/>
      <c r="AF38" s="1075"/>
      <c r="AG38" s="1066"/>
      <c r="AH38" s="1084"/>
      <c r="AI38" s="1075"/>
      <c r="AJ38" s="1075"/>
      <c r="AK38" s="1078"/>
      <c r="AL38" s="1081"/>
      <c r="AM38" s="1093"/>
      <c r="AN38" s="385"/>
      <c r="AO38" s="1095"/>
      <c r="AP38" s="1058"/>
      <c r="AQ38" s="913"/>
      <c r="AR38" s="836"/>
      <c r="AS38" s="836"/>
      <c r="AT38" s="836"/>
      <c r="AU38" s="836"/>
      <c r="AV38" s="836"/>
      <c r="AW38" s="836"/>
      <c r="AX38" s="1097"/>
      <c r="AY38" s="1095"/>
      <c r="AZ38"/>
      <c r="BA38"/>
      <c r="BB38"/>
      <c r="BC38"/>
      <c r="BD38"/>
      <c r="BE38"/>
      <c r="BF38"/>
      <c r="BG38"/>
    </row>
    <row r="39" spans="1:59" ht="30" customHeight="1" thickBot="1">
      <c r="A39" s="1101"/>
      <c r="B39" s="1113"/>
      <c r="C39" s="1114"/>
      <c r="D39" s="1114"/>
      <c r="E39" s="1114"/>
      <c r="F39" s="1114"/>
      <c r="G39" s="1114"/>
      <c r="H39" s="1114"/>
      <c r="I39" s="1114"/>
      <c r="J39" s="1114"/>
      <c r="K39" s="1114"/>
      <c r="L39" s="1117"/>
      <c r="M39" s="1120"/>
      <c r="N39" s="1105"/>
      <c r="O39" s="1108"/>
      <c r="P39" s="1057"/>
      <c r="Q39" s="1070"/>
      <c r="R39" s="1073"/>
      <c r="S39" s="1061"/>
      <c r="T39" s="1064"/>
      <c r="U39" s="1061"/>
      <c r="V39" s="1064"/>
      <c r="W39" s="1061"/>
      <c r="X39" s="1064"/>
      <c r="Y39" s="1061"/>
      <c r="Z39" s="1064"/>
      <c r="AA39" s="1064"/>
      <c r="AB39" s="1064"/>
      <c r="AC39" s="1088"/>
      <c r="AD39" s="1067"/>
      <c r="AE39" s="1091"/>
      <c r="AF39" s="1076"/>
      <c r="AG39" s="1067"/>
      <c r="AH39" s="1085"/>
      <c r="AI39" s="1076"/>
      <c r="AJ39" s="1076"/>
      <c r="AK39" s="1079"/>
      <c r="AL39" s="1082"/>
      <c r="AM39" s="694"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096"/>
      <c r="AP39" s="1058"/>
      <c r="AQ39" s="914"/>
      <c r="AR39" s="836"/>
      <c r="AS39" s="836"/>
      <c r="AT39" s="836"/>
      <c r="AU39" s="836"/>
      <c r="AV39" s="836"/>
      <c r="AW39" s="836"/>
      <c r="AX39" s="1097"/>
      <c r="AY39" s="1096"/>
      <c r="AZ39"/>
      <c r="BA39"/>
      <c r="BB39"/>
      <c r="BC39"/>
      <c r="BD39"/>
      <c r="BE39"/>
      <c r="BF39"/>
      <c r="BG39"/>
    </row>
    <row r="40" spans="1:59" ht="30" customHeight="1">
      <c r="A40" s="1098">
        <v>8</v>
      </c>
      <c r="B40" s="1109" t="str">
        <f>IF(基本情報入力シート!B47="", "",基本情報入力シート!B47)</f>
        <v/>
      </c>
      <c r="C40" s="1110"/>
      <c r="D40" s="1110"/>
      <c r="E40" s="1110"/>
      <c r="F40" s="1110"/>
      <c r="G40" s="1110" t="str">
        <f>IF(基本情報入力シート!L47="", "",基本情報入力シート!L47)</f>
        <v/>
      </c>
      <c r="H40" s="1110" t="str">
        <f>IF(基本情報入力シート!Q47="", "",基本情報入力シート!Q47)</f>
        <v/>
      </c>
      <c r="I40" s="1110" t="str">
        <f>IF(基本情報入力シート!V47="", "",基本情報入力シート!V47)</f>
        <v/>
      </c>
      <c r="J40" s="1110" t="str">
        <f>IF(基本情報入力シート!W47="", "",基本情報入力シート!W47)</f>
        <v/>
      </c>
      <c r="K40" s="1110" t="str">
        <f>IF(基本情報入力シート!X47="", "",基本情報入力シート!X47)</f>
        <v/>
      </c>
      <c r="L40" s="1115" t="str">
        <f>IF(基本情報入力シート!AC47=0, "",基本情報入力シート!AC47)</f>
        <v/>
      </c>
      <c r="M40" s="1118" t="str">
        <f>IF(基本情報入力シート!AD47="", "",基本情報入力シート!AD47)</f>
        <v/>
      </c>
      <c r="N40" s="1103"/>
      <c r="O40" s="1106" t="str">
        <f>IFERROR(VLOOKUP(K40,【参考】数式用２!$A$2:$AD$48,MATCH(N40,【参考】数式用２!$C$4:$AD$4,0)+2,0),"")</f>
        <v/>
      </c>
      <c r="P40" s="1055"/>
      <c r="Q40" s="1068" t="str">
        <f>IFERROR(VLOOKUP(K40,【参考】数式用２!$A$2:$AC$48,MATCH(P40,【参考】数式用２!$C$4:$AC$4,0)+2,0),"")</f>
        <v/>
      </c>
      <c r="R40" s="1071" t="s">
        <v>269</v>
      </c>
      <c r="S40" s="1059"/>
      <c r="T40" s="1062" t="s">
        <v>357</v>
      </c>
      <c r="U40" s="1059"/>
      <c r="V40" s="1062" t="s">
        <v>358</v>
      </c>
      <c r="W40" s="1059"/>
      <c r="X40" s="1062" t="s">
        <v>357</v>
      </c>
      <c r="Y40" s="1059"/>
      <c r="Z40" s="1062" t="s">
        <v>359</v>
      </c>
      <c r="AA40" s="1062" t="s">
        <v>172</v>
      </c>
      <c r="AB40" s="1062" t="str">
        <f>IF(S40&gt;=1,(W40*12+Y40)-(S40*12+U40)+1,"")</f>
        <v/>
      </c>
      <c r="AC40" s="1086" t="s">
        <v>360</v>
      </c>
      <c r="AD40" s="1065" t="str">
        <f>IFERROR(ROUNDDOWN(ROUND(L40*Q40,0)*M40,0)*AB40,"")</f>
        <v/>
      </c>
      <c r="AE40" s="1089" t="str">
        <f>IFERROR(ROUNDDOWN(ROUNDDOWN(ROUND(L40*VLOOKUP(K40,【参考】数式用２!$A$2:$AC$48,MATCH("処遇改善加算Ⅳ",【参考】数式用２!$C$4:$O$4,0)+2,0),0)*M40,0)*AB40*0.5,0), "")</f>
        <v/>
      </c>
      <c r="AF40" s="1074"/>
      <c r="AG40" s="1065" t="str">
        <f>IF(AND(AQ40&lt;&gt;"対象外", P40&lt;&gt;""),ROUNDDOWN(ROUND(L40*VLOOKUP(K40,【参考】数式用２!$A$2:$K$48,MATCH("ベア加算あり",【参考】数式用２!$C$4:$K$4,0)+2,0),0)*M40,0)*AB40,"")</f>
        <v/>
      </c>
      <c r="AH40" s="1083"/>
      <c r="AI40" s="1074"/>
      <c r="AJ40" s="1074"/>
      <c r="AK40" s="1077"/>
      <c r="AL40" s="1080"/>
      <c r="AM40" s="693" t="str">
        <f t="shared" ref="AM40" si="18">IF(Q40="","",IF(Q40&lt;O40,"！加算の要件上は問題ありませんが、令和６年度末の加算率と比較して、令和７年度の加算率が低くなっています。",""))</f>
        <v/>
      </c>
      <c r="AN40" s="385"/>
      <c r="AO40" s="1094" t="str">
        <f>IF(K40&lt;&gt;"","Q列に色付け","")</f>
        <v/>
      </c>
      <c r="AP40" s="1058" t="str">
        <f>IF(AND(AE40&lt;&gt;0,AE40&lt;&gt;""),IF(AF40="○","入力済","未入力"),"")</f>
        <v/>
      </c>
      <c r="AQ40" s="912" t="str">
        <f>IFERROR((VLOOKUP(N40, 【参考】数式用２!$BE$5:$BE$13, 1,FALSE)), "対象外")</f>
        <v>対象外</v>
      </c>
      <c r="AR40" s="836" t="str">
        <f>IF(AG40&lt;&gt;"",IF(AH40="○","入力済","未入力"),"")</f>
        <v/>
      </c>
      <c r="AS40" s="836" t="str">
        <f>IF(AND(P40&lt;&gt;"", AI40=""), "未入力", "入力済")</f>
        <v>入力済</v>
      </c>
      <c r="AT40" s="836" t="str">
        <f>IF(AND(P40&lt;&gt;"", P40&lt;&gt;"処遇改善加算Ⅳ", AJ40=""), "未入力", "入力済")</f>
        <v>入力済</v>
      </c>
      <c r="AU40" s="836" t="str">
        <f>IFERROR(VLOOKUP(K40, 【参考】数式用２!$BB$5:$BC$48, 2, FALSE), "")</f>
        <v/>
      </c>
      <c r="AV40" s="836" t="str">
        <f>IF(AND(P40&lt;&gt;"処遇改善加算Ⅲ",P40&lt;&gt;"処遇改善加算Ⅳ", P40&lt;&gt;"", AU40&lt;&gt;"対象外"), 1,"")</f>
        <v/>
      </c>
      <c r="AW40" s="836" t="str">
        <f>IFERROR("_"&amp;VLOOKUP(K40, 【参考】数式用２!$AG$2:$AH$48, 2, FALSE), "")</f>
        <v/>
      </c>
      <c r="AX40" s="1097" t="str">
        <f>IF(AND(P40="処遇改善加算Ⅰ", AL40=""), "未入力","入力済")</f>
        <v>入力済</v>
      </c>
      <c r="AY40" s="1094" t="str">
        <f>G40</f>
        <v/>
      </c>
      <c r="AZ40"/>
      <c r="BA40"/>
      <c r="BB40"/>
      <c r="BC40"/>
      <c r="BD40"/>
      <c r="BE40"/>
      <c r="BF40"/>
      <c r="BG40"/>
    </row>
    <row r="41" spans="1:59" ht="14.4">
      <c r="A41" s="1099"/>
      <c r="B41" s="1111"/>
      <c r="C41" s="1112"/>
      <c r="D41" s="1112"/>
      <c r="E41" s="1112"/>
      <c r="F41" s="1112"/>
      <c r="G41" s="1112"/>
      <c r="H41" s="1112"/>
      <c r="I41" s="1112"/>
      <c r="J41" s="1112"/>
      <c r="K41" s="1112"/>
      <c r="L41" s="1116"/>
      <c r="M41" s="1119"/>
      <c r="N41" s="1104"/>
      <c r="O41" s="1107"/>
      <c r="P41" s="1056"/>
      <c r="Q41" s="1069"/>
      <c r="R41" s="1072"/>
      <c r="S41" s="1060"/>
      <c r="T41" s="1063"/>
      <c r="U41" s="1060"/>
      <c r="V41" s="1063"/>
      <c r="W41" s="1060"/>
      <c r="X41" s="1063"/>
      <c r="Y41" s="1060"/>
      <c r="Z41" s="1063"/>
      <c r="AA41" s="1063"/>
      <c r="AB41" s="1063"/>
      <c r="AC41" s="1087"/>
      <c r="AD41" s="1066"/>
      <c r="AE41" s="1090"/>
      <c r="AF41" s="1075"/>
      <c r="AG41" s="1066"/>
      <c r="AH41" s="1084"/>
      <c r="AI41" s="1075"/>
      <c r="AJ41" s="1075"/>
      <c r="AK41" s="1078"/>
      <c r="AL41" s="1081"/>
      <c r="AM41" s="1092"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095"/>
      <c r="AP41" s="1058"/>
      <c r="AQ41" s="913"/>
      <c r="AR41" s="836"/>
      <c r="AS41" s="836"/>
      <c r="AT41" s="836"/>
      <c r="AU41" s="836"/>
      <c r="AV41" s="836"/>
      <c r="AW41" s="836"/>
      <c r="AX41" s="1097"/>
      <c r="AY41" s="1095"/>
      <c r="AZ41"/>
      <c r="BA41"/>
      <c r="BB41"/>
      <c r="BC41"/>
      <c r="BD41"/>
      <c r="BE41"/>
      <c r="BF41"/>
      <c r="BG41"/>
    </row>
    <row r="42" spans="1:59" ht="14.4">
      <c r="A42" s="1100"/>
      <c r="B42" s="1111"/>
      <c r="C42" s="1112"/>
      <c r="D42" s="1112"/>
      <c r="E42" s="1112"/>
      <c r="F42" s="1112"/>
      <c r="G42" s="1112"/>
      <c r="H42" s="1112"/>
      <c r="I42" s="1112"/>
      <c r="J42" s="1112"/>
      <c r="K42" s="1112"/>
      <c r="L42" s="1116"/>
      <c r="M42" s="1119"/>
      <c r="N42" s="1104"/>
      <c r="O42" s="1107"/>
      <c r="P42" s="1056"/>
      <c r="Q42" s="1069"/>
      <c r="R42" s="1072"/>
      <c r="S42" s="1060"/>
      <c r="T42" s="1063"/>
      <c r="U42" s="1060"/>
      <c r="V42" s="1063"/>
      <c r="W42" s="1060"/>
      <c r="X42" s="1063"/>
      <c r="Y42" s="1060"/>
      <c r="Z42" s="1063"/>
      <c r="AA42" s="1063"/>
      <c r="AB42" s="1063"/>
      <c r="AC42" s="1087"/>
      <c r="AD42" s="1066"/>
      <c r="AE42" s="1090"/>
      <c r="AF42" s="1075"/>
      <c r="AG42" s="1066"/>
      <c r="AH42" s="1084"/>
      <c r="AI42" s="1075"/>
      <c r="AJ42" s="1075"/>
      <c r="AK42" s="1078"/>
      <c r="AL42" s="1081"/>
      <c r="AM42" s="1093"/>
      <c r="AN42" s="385"/>
      <c r="AO42" s="1095"/>
      <c r="AP42" s="1058"/>
      <c r="AQ42" s="913"/>
      <c r="AR42" s="836"/>
      <c r="AS42" s="836"/>
      <c r="AT42" s="836"/>
      <c r="AU42" s="836"/>
      <c r="AV42" s="836"/>
      <c r="AW42" s="836"/>
      <c r="AX42" s="1097"/>
      <c r="AY42" s="1095"/>
      <c r="AZ42"/>
      <c r="BA42"/>
      <c r="BB42"/>
      <c r="BC42"/>
      <c r="BD42"/>
      <c r="BE42"/>
      <c r="BF42"/>
      <c r="BG42"/>
    </row>
    <row r="43" spans="1:59" ht="30" customHeight="1" thickBot="1">
      <c r="A43" s="1101"/>
      <c r="B43" s="1113"/>
      <c r="C43" s="1114"/>
      <c r="D43" s="1114"/>
      <c r="E43" s="1114"/>
      <c r="F43" s="1114"/>
      <c r="G43" s="1114"/>
      <c r="H43" s="1114"/>
      <c r="I43" s="1114"/>
      <c r="J43" s="1114"/>
      <c r="K43" s="1114"/>
      <c r="L43" s="1117"/>
      <c r="M43" s="1120"/>
      <c r="N43" s="1105"/>
      <c r="O43" s="1108"/>
      <c r="P43" s="1057"/>
      <c r="Q43" s="1070"/>
      <c r="R43" s="1073"/>
      <c r="S43" s="1061"/>
      <c r="T43" s="1064"/>
      <c r="U43" s="1061"/>
      <c r="V43" s="1064"/>
      <c r="W43" s="1061"/>
      <c r="X43" s="1064"/>
      <c r="Y43" s="1061"/>
      <c r="Z43" s="1064"/>
      <c r="AA43" s="1064"/>
      <c r="AB43" s="1064"/>
      <c r="AC43" s="1088"/>
      <c r="AD43" s="1067"/>
      <c r="AE43" s="1091"/>
      <c r="AF43" s="1076"/>
      <c r="AG43" s="1067"/>
      <c r="AH43" s="1085"/>
      <c r="AI43" s="1076"/>
      <c r="AJ43" s="1076"/>
      <c r="AK43" s="1079"/>
      <c r="AL43" s="1082"/>
      <c r="AM43" s="694"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096"/>
      <c r="AP43" s="1058"/>
      <c r="AQ43" s="914"/>
      <c r="AR43" s="836"/>
      <c r="AS43" s="836"/>
      <c r="AT43" s="836"/>
      <c r="AU43" s="836"/>
      <c r="AV43" s="836"/>
      <c r="AW43" s="836"/>
      <c r="AX43" s="1097"/>
      <c r="AY43" s="1096"/>
      <c r="AZ43"/>
      <c r="BA43"/>
      <c r="BB43"/>
      <c r="BC43"/>
      <c r="BD43"/>
      <c r="BE43"/>
      <c r="BF43"/>
      <c r="BG43"/>
    </row>
    <row r="44" spans="1:59" ht="30" customHeight="1">
      <c r="A44" s="1098">
        <v>9</v>
      </c>
      <c r="B44" s="1109" t="str">
        <f>IF(基本情報入力シート!B48="", "",基本情報入力シート!B48)</f>
        <v/>
      </c>
      <c r="C44" s="1110"/>
      <c r="D44" s="1110"/>
      <c r="E44" s="1110"/>
      <c r="F44" s="1110"/>
      <c r="G44" s="1110" t="str">
        <f>IF(基本情報入力シート!L48="", "",基本情報入力シート!L48)</f>
        <v/>
      </c>
      <c r="H44" s="1110" t="str">
        <f>IF(基本情報入力シート!Q48="", "",基本情報入力シート!Q48)</f>
        <v/>
      </c>
      <c r="I44" s="1110" t="str">
        <f>IF(基本情報入力シート!V48="", "",基本情報入力シート!V48)</f>
        <v/>
      </c>
      <c r="J44" s="1110" t="str">
        <f>IF(基本情報入力シート!W48="", "",基本情報入力シート!W48)</f>
        <v/>
      </c>
      <c r="K44" s="1110" t="str">
        <f>IF(基本情報入力シート!X48="", "",基本情報入力シート!X48)</f>
        <v/>
      </c>
      <c r="L44" s="1115" t="str">
        <f>IF(基本情報入力シート!AC48=0, "",基本情報入力シート!AC48)</f>
        <v/>
      </c>
      <c r="M44" s="1118" t="str">
        <f>IF(基本情報入力シート!AD48="", "",基本情報入力シート!AD48)</f>
        <v/>
      </c>
      <c r="N44" s="1103"/>
      <c r="O44" s="1106" t="str">
        <f>IFERROR(VLOOKUP(K44,【参考】数式用２!$A$2:$AD$48,MATCH(N44,【参考】数式用２!$C$4:$AD$4,0)+2,0),"")</f>
        <v/>
      </c>
      <c r="P44" s="1055"/>
      <c r="Q44" s="1068" t="str">
        <f>IFERROR(VLOOKUP(K44,【参考】数式用２!$A$2:$AC$48,MATCH(P44,【参考】数式用２!$C$4:$AC$4,0)+2,0),"")</f>
        <v/>
      </c>
      <c r="R44" s="1071" t="s">
        <v>269</v>
      </c>
      <c r="S44" s="1059"/>
      <c r="T44" s="1062" t="s">
        <v>357</v>
      </c>
      <c r="U44" s="1059"/>
      <c r="V44" s="1062" t="s">
        <v>358</v>
      </c>
      <c r="W44" s="1059"/>
      <c r="X44" s="1062" t="s">
        <v>357</v>
      </c>
      <c r="Y44" s="1059"/>
      <c r="Z44" s="1062" t="s">
        <v>359</v>
      </c>
      <c r="AA44" s="1062" t="s">
        <v>172</v>
      </c>
      <c r="AB44" s="1062" t="str">
        <f>IF(S44&gt;=1,(W44*12+Y44)-(S44*12+U44)+1,"")</f>
        <v/>
      </c>
      <c r="AC44" s="1086" t="s">
        <v>360</v>
      </c>
      <c r="AD44" s="1065" t="str">
        <f>IFERROR(ROUNDDOWN(ROUND(L44*Q44,0)*M44,0)*AB44,"")</f>
        <v/>
      </c>
      <c r="AE44" s="1089" t="str">
        <f>IFERROR(ROUNDDOWN(ROUNDDOWN(ROUND(L44*VLOOKUP(K44,【参考】数式用２!$A$2:$AC$48,MATCH("処遇改善加算Ⅳ",【参考】数式用２!$C$4:$O$4,0)+2,0),0)*M44,0)*AB44*0.5,0), "")</f>
        <v/>
      </c>
      <c r="AF44" s="1074"/>
      <c r="AG44" s="1065" t="str">
        <f>IF(AND(AQ44&lt;&gt;"対象外", P44&lt;&gt;""),ROUNDDOWN(ROUND(L44*VLOOKUP(K44,【参考】数式用２!$A$2:$K$48,MATCH("ベア加算あり",【参考】数式用２!$C$4:$K$4,0)+2,0),0)*M44,0)*AB44,"")</f>
        <v/>
      </c>
      <c r="AH44" s="1083"/>
      <c r="AI44" s="1074"/>
      <c r="AJ44" s="1074"/>
      <c r="AK44" s="1077"/>
      <c r="AL44" s="1080"/>
      <c r="AM44" s="693" t="str">
        <f t="shared" ref="AM44" si="21">IF(Q44="","",IF(Q44&lt;O44,"！加算の要件上は問題ありませんが、令和６年度末の加算率と比較して、令和７年度の加算率が低くなっています。",""))</f>
        <v/>
      </c>
      <c r="AN44" s="385"/>
      <c r="AO44" s="1094" t="str">
        <f>IF(K44&lt;&gt;"","Q列に色付け","")</f>
        <v/>
      </c>
      <c r="AP44" s="1058" t="str">
        <f>IF(AND(AE44&lt;&gt;0,AE44&lt;&gt;""),IF(AF44="○","入力済","未入力"),"")</f>
        <v/>
      </c>
      <c r="AQ44" s="912" t="str">
        <f>IFERROR((VLOOKUP(N44, 【参考】数式用２!$BE$5:$BE$13, 1,FALSE)), "対象外")</f>
        <v>対象外</v>
      </c>
      <c r="AR44" s="836" t="str">
        <f>IF(AG44&lt;&gt;"",IF(AH44="○","入力済","未入力"),"")</f>
        <v/>
      </c>
      <c r="AS44" s="836" t="str">
        <f>IF(AND(P44&lt;&gt;"", AI44=""), "未入力", "入力済")</f>
        <v>入力済</v>
      </c>
      <c r="AT44" s="836" t="str">
        <f>IF(AND(P44&lt;&gt;"", P44&lt;&gt;"処遇改善加算Ⅳ", AJ44=""), "未入力", "入力済")</f>
        <v>入力済</v>
      </c>
      <c r="AU44" s="836" t="str">
        <f>IFERROR(VLOOKUP(K44, 【参考】数式用２!$BB$5:$BC$48, 2, FALSE), "")</f>
        <v/>
      </c>
      <c r="AV44" s="836" t="str">
        <f>IF(AND(P44&lt;&gt;"処遇改善加算Ⅲ",P44&lt;&gt;"処遇改善加算Ⅳ", P44&lt;&gt;"", AU44&lt;&gt;"対象外"), 1,"")</f>
        <v/>
      </c>
      <c r="AW44" s="836" t="str">
        <f>IFERROR("_"&amp;VLOOKUP(K44, 【参考】数式用２!$AG$2:$AH$48, 2, FALSE), "")</f>
        <v/>
      </c>
      <c r="AX44" s="1097" t="str">
        <f>IF(AND(P44="処遇改善加算Ⅰ", AL44=""), "未入力","入力済")</f>
        <v>入力済</v>
      </c>
      <c r="AY44" s="1094" t="str">
        <f>G44</f>
        <v/>
      </c>
      <c r="AZ44"/>
      <c r="BA44"/>
      <c r="BB44"/>
      <c r="BC44"/>
      <c r="BD44"/>
      <c r="BE44"/>
      <c r="BF44"/>
      <c r="BG44"/>
    </row>
    <row r="45" spans="1:59" ht="14.4">
      <c r="A45" s="1099"/>
      <c r="B45" s="1111"/>
      <c r="C45" s="1112"/>
      <c r="D45" s="1112"/>
      <c r="E45" s="1112"/>
      <c r="F45" s="1112"/>
      <c r="G45" s="1112"/>
      <c r="H45" s="1112"/>
      <c r="I45" s="1112"/>
      <c r="J45" s="1112"/>
      <c r="K45" s="1112"/>
      <c r="L45" s="1116"/>
      <c r="M45" s="1119"/>
      <c r="N45" s="1104"/>
      <c r="O45" s="1107"/>
      <c r="P45" s="1056"/>
      <c r="Q45" s="1069"/>
      <c r="R45" s="1072"/>
      <c r="S45" s="1060"/>
      <c r="T45" s="1063"/>
      <c r="U45" s="1060"/>
      <c r="V45" s="1063"/>
      <c r="W45" s="1060"/>
      <c r="X45" s="1063"/>
      <c r="Y45" s="1060"/>
      <c r="Z45" s="1063"/>
      <c r="AA45" s="1063"/>
      <c r="AB45" s="1063"/>
      <c r="AC45" s="1087"/>
      <c r="AD45" s="1066"/>
      <c r="AE45" s="1090"/>
      <c r="AF45" s="1075"/>
      <c r="AG45" s="1066"/>
      <c r="AH45" s="1084"/>
      <c r="AI45" s="1075"/>
      <c r="AJ45" s="1075"/>
      <c r="AK45" s="1078"/>
      <c r="AL45" s="1081"/>
      <c r="AM45" s="1092"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095"/>
      <c r="AP45" s="1058"/>
      <c r="AQ45" s="913"/>
      <c r="AR45" s="836"/>
      <c r="AS45" s="836"/>
      <c r="AT45" s="836"/>
      <c r="AU45" s="836"/>
      <c r="AV45" s="836"/>
      <c r="AW45" s="836"/>
      <c r="AX45" s="1097"/>
      <c r="AY45" s="1095"/>
      <c r="AZ45"/>
      <c r="BA45"/>
      <c r="BB45"/>
      <c r="BC45"/>
      <c r="BD45"/>
      <c r="BE45"/>
      <c r="BF45"/>
      <c r="BG45"/>
    </row>
    <row r="46" spans="1:59" ht="14.4">
      <c r="A46" s="1100"/>
      <c r="B46" s="1111"/>
      <c r="C46" s="1112"/>
      <c r="D46" s="1112"/>
      <c r="E46" s="1112"/>
      <c r="F46" s="1112"/>
      <c r="G46" s="1112"/>
      <c r="H46" s="1112"/>
      <c r="I46" s="1112"/>
      <c r="J46" s="1112"/>
      <c r="K46" s="1112"/>
      <c r="L46" s="1116"/>
      <c r="M46" s="1119"/>
      <c r="N46" s="1104"/>
      <c r="O46" s="1107"/>
      <c r="P46" s="1056"/>
      <c r="Q46" s="1069"/>
      <c r="R46" s="1072"/>
      <c r="S46" s="1060"/>
      <c r="T46" s="1063"/>
      <c r="U46" s="1060"/>
      <c r="V46" s="1063"/>
      <c r="W46" s="1060"/>
      <c r="X46" s="1063"/>
      <c r="Y46" s="1060"/>
      <c r="Z46" s="1063"/>
      <c r="AA46" s="1063"/>
      <c r="AB46" s="1063"/>
      <c r="AC46" s="1087"/>
      <c r="AD46" s="1066"/>
      <c r="AE46" s="1090"/>
      <c r="AF46" s="1075"/>
      <c r="AG46" s="1066"/>
      <c r="AH46" s="1084"/>
      <c r="AI46" s="1075"/>
      <c r="AJ46" s="1075"/>
      <c r="AK46" s="1078"/>
      <c r="AL46" s="1081"/>
      <c r="AM46" s="1093"/>
      <c r="AN46" s="385"/>
      <c r="AO46" s="1095"/>
      <c r="AP46" s="1058"/>
      <c r="AQ46" s="913"/>
      <c r="AR46" s="836"/>
      <c r="AS46" s="836"/>
      <c r="AT46" s="836"/>
      <c r="AU46" s="836"/>
      <c r="AV46" s="836"/>
      <c r="AW46" s="836"/>
      <c r="AX46" s="1097"/>
      <c r="AY46" s="1095"/>
      <c r="AZ46"/>
      <c r="BA46"/>
      <c r="BB46"/>
      <c r="BC46"/>
      <c r="BD46"/>
      <c r="BE46"/>
      <c r="BF46"/>
      <c r="BG46"/>
    </row>
    <row r="47" spans="1:59" ht="30" customHeight="1" thickBot="1">
      <c r="A47" s="1101"/>
      <c r="B47" s="1113"/>
      <c r="C47" s="1114"/>
      <c r="D47" s="1114"/>
      <c r="E47" s="1114"/>
      <c r="F47" s="1114"/>
      <c r="G47" s="1114"/>
      <c r="H47" s="1114"/>
      <c r="I47" s="1114"/>
      <c r="J47" s="1114"/>
      <c r="K47" s="1114"/>
      <c r="L47" s="1117"/>
      <c r="M47" s="1120"/>
      <c r="N47" s="1105"/>
      <c r="O47" s="1108"/>
      <c r="P47" s="1057"/>
      <c r="Q47" s="1070"/>
      <c r="R47" s="1073"/>
      <c r="S47" s="1061"/>
      <c r="T47" s="1064"/>
      <c r="U47" s="1061"/>
      <c r="V47" s="1064"/>
      <c r="W47" s="1061"/>
      <c r="X47" s="1064"/>
      <c r="Y47" s="1061"/>
      <c r="Z47" s="1064"/>
      <c r="AA47" s="1064"/>
      <c r="AB47" s="1064"/>
      <c r="AC47" s="1088"/>
      <c r="AD47" s="1067"/>
      <c r="AE47" s="1091"/>
      <c r="AF47" s="1076"/>
      <c r="AG47" s="1067"/>
      <c r="AH47" s="1085"/>
      <c r="AI47" s="1076"/>
      <c r="AJ47" s="1076"/>
      <c r="AK47" s="1079"/>
      <c r="AL47" s="1082"/>
      <c r="AM47" s="694"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096"/>
      <c r="AP47" s="1058"/>
      <c r="AQ47" s="914"/>
      <c r="AR47" s="836"/>
      <c r="AS47" s="836"/>
      <c r="AT47" s="836"/>
      <c r="AU47" s="836"/>
      <c r="AV47" s="836"/>
      <c r="AW47" s="836"/>
      <c r="AX47" s="1097"/>
      <c r="AY47" s="1096"/>
      <c r="AZ47"/>
      <c r="BA47"/>
      <c r="BB47"/>
      <c r="BC47"/>
      <c r="BD47"/>
      <c r="BE47"/>
      <c r="BF47"/>
      <c r="BG47"/>
    </row>
    <row r="48" spans="1:59" ht="30" customHeight="1">
      <c r="A48" s="1098">
        <v>10</v>
      </c>
      <c r="B48" s="1109" t="str">
        <f>IF(基本情報入力シート!B49="", "",基本情報入力シート!B49)</f>
        <v/>
      </c>
      <c r="C48" s="1110"/>
      <c r="D48" s="1110"/>
      <c r="E48" s="1110"/>
      <c r="F48" s="1110"/>
      <c r="G48" s="1110" t="str">
        <f>IF(基本情報入力シート!L49="", "",基本情報入力シート!L49)</f>
        <v/>
      </c>
      <c r="H48" s="1110" t="str">
        <f>IF(基本情報入力シート!Q49="", "",基本情報入力シート!Q49)</f>
        <v/>
      </c>
      <c r="I48" s="1110" t="str">
        <f>IF(基本情報入力シート!V49="", "",基本情報入力シート!V49)</f>
        <v/>
      </c>
      <c r="J48" s="1110" t="str">
        <f>IF(基本情報入力シート!W49="", "",基本情報入力シート!W49)</f>
        <v/>
      </c>
      <c r="K48" s="1110" t="str">
        <f>IF(基本情報入力シート!X49="", "",基本情報入力シート!X49)</f>
        <v/>
      </c>
      <c r="L48" s="1115" t="str">
        <f>IF(基本情報入力シート!AC49=0, "",基本情報入力シート!AC49)</f>
        <v/>
      </c>
      <c r="M48" s="1118" t="str">
        <f>IF(基本情報入力シート!AD49="", "",基本情報入力シート!AD49)</f>
        <v/>
      </c>
      <c r="N48" s="1103"/>
      <c r="O48" s="1106" t="str">
        <f>IFERROR(VLOOKUP(K48,【参考】数式用２!$A$2:$AD$48,MATCH(N48,【参考】数式用２!$C$4:$AD$4,0)+2,0),"")</f>
        <v/>
      </c>
      <c r="P48" s="1055"/>
      <c r="Q48" s="1068" t="str">
        <f>IFERROR(VLOOKUP(K48,【参考】数式用２!$A$2:$AC$48,MATCH(P48,【参考】数式用２!$C$4:$AC$4,0)+2,0),"")</f>
        <v/>
      </c>
      <c r="R48" s="1071" t="s">
        <v>269</v>
      </c>
      <c r="S48" s="1059"/>
      <c r="T48" s="1062" t="s">
        <v>357</v>
      </c>
      <c r="U48" s="1059"/>
      <c r="V48" s="1062" t="s">
        <v>358</v>
      </c>
      <c r="W48" s="1059"/>
      <c r="X48" s="1062" t="s">
        <v>357</v>
      </c>
      <c r="Y48" s="1059"/>
      <c r="Z48" s="1062" t="s">
        <v>359</v>
      </c>
      <c r="AA48" s="1062" t="s">
        <v>172</v>
      </c>
      <c r="AB48" s="1062" t="str">
        <f>IF(S48&gt;=1,(W48*12+Y48)-(S48*12+U48)+1,"")</f>
        <v/>
      </c>
      <c r="AC48" s="1086" t="s">
        <v>360</v>
      </c>
      <c r="AD48" s="1065" t="str">
        <f>IFERROR(ROUNDDOWN(ROUND(L48*Q48,0)*M48,0)*AB48,"")</f>
        <v/>
      </c>
      <c r="AE48" s="1089" t="str">
        <f>IFERROR(ROUNDDOWN(ROUNDDOWN(ROUND(L48*VLOOKUP(K48,【参考】数式用２!$A$2:$AC$48,MATCH("処遇改善加算Ⅳ",【参考】数式用２!$C$4:$O$4,0)+2,0),0)*M48,0)*AB48*0.5,0), "")</f>
        <v/>
      </c>
      <c r="AF48" s="1074"/>
      <c r="AG48" s="1065" t="str">
        <f>IF(AND(AQ48&lt;&gt;"対象外", P48&lt;&gt;""),ROUNDDOWN(ROUND(L48*VLOOKUP(K48,【参考】数式用２!$A$2:$K$48,MATCH("ベア加算あり",【参考】数式用２!$C$4:$K$4,0)+2,0),0)*M48,0)*AB48,"")</f>
        <v/>
      </c>
      <c r="AH48" s="1083"/>
      <c r="AI48" s="1074"/>
      <c r="AJ48" s="1074"/>
      <c r="AK48" s="1077"/>
      <c r="AL48" s="1080"/>
      <c r="AM48" s="693" t="str">
        <f t="shared" ref="AM48" si="24">IF(Q48="","",IF(Q48&lt;O48,"！加算の要件上は問題ありませんが、令和６年度末の加算率と比較して、令和７年度の加算率が低くなっています。",""))</f>
        <v/>
      </c>
      <c r="AN48" s="385"/>
      <c r="AO48" s="1094" t="str">
        <f>IF(K48&lt;&gt;"","Q列に色付け","")</f>
        <v/>
      </c>
      <c r="AP48" s="1058" t="str">
        <f>IF(AND(AE48&lt;&gt;0,AE48&lt;&gt;""),IF(AF48="○","入力済","未入力"),"")</f>
        <v/>
      </c>
      <c r="AQ48" s="912" t="str">
        <f>IFERROR((VLOOKUP(N48, 【参考】数式用２!$BE$5:$BE$13, 1,FALSE)), "対象外")</f>
        <v>対象外</v>
      </c>
      <c r="AR48" s="836" t="str">
        <f>IF(AG48&lt;&gt;"",IF(AH48="○","入力済","未入力"),"")</f>
        <v/>
      </c>
      <c r="AS48" s="836" t="str">
        <f>IF(AND(P48&lt;&gt;"", AI48=""), "未入力", "入力済")</f>
        <v>入力済</v>
      </c>
      <c r="AT48" s="836" t="str">
        <f>IF(AND(P48&lt;&gt;"", P48&lt;&gt;"処遇改善加算Ⅳ", AJ48=""), "未入力", "入力済")</f>
        <v>入力済</v>
      </c>
      <c r="AU48" s="836" t="str">
        <f>IFERROR(VLOOKUP(K48, 【参考】数式用２!$BB$5:$BC$48, 2, FALSE), "")</f>
        <v/>
      </c>
      <c r="AV48" s="836" t="str">
        <f>IF(AND(P48&lt;&gt;"処遇改善加算Ⅲ",P48&lt;&gt;"処遇改善加算Ⅳ", P48&lt;&gt;"", AU48&lt;&gt;"対象外"), 1,"")</f>
        <v/>
      </c>
      <c r="AW48" s="836" t="str">
        <f>IFERROR("_"&amp;VLOOKUP(K48, 【参考】数式用２!$AG$2:$AH$48, 2, FALSE), "")</f>
        <v/>
      </c>
      <c r="AX48" s="1097" t="str">
        <f>IF(AND(P48="処遇改善加算Ⅰ", AL48=""), "未入力","入力済")</f>
        <v>入力済</v>
      </c>
      <c r="AY48" s="1094" t="str">
        <f>G48</f>
        <v/>
      </c>
      <c r="AZ48"/>
      <c r="BA48"/>
      <c r="BB48"/>
      <c r="BC48"/>
      <c r="BD48"/>
      <c r="BE48"/>
      <c r="BF48"/>
      <c r="BG48"/>
    </row>
    <row r="49" spans="1:59" ht="14.4">
      <c r="A49" s="1099"/>
      <c r="B49" s="1111"/>
      <c r="C49" s="1112"/>
      <c r="D49" s="1112"/>
      <c r="E49" s="1112"/>
      <c r="F49" s="1112"/>
      <c r="G49" s="1112"/>
      <c r="H49" s="1112"/>
      <c r="I49" s="1112"/>
      <c r="J49" s="1112"/>
      <c r="K49" s="1112"/>
      <c r="L49" s="1116"/>
      <c r="M49" s="1119"/>
      <c r="N49" s="1104"/>
      <c r="O49" s="1107"/>
      <c r="P49" s="1056"/>
      <c r="Q49" s="1069"/>
      <c r="R49" s="1072"/>
      <c r="S49" s="1060"/>
      <c r="T49" s="1063"/>
      <c r="U49" s="1060"/>
      <c r="V49" s="1063"/>
      <c r="W49" s="1060"/>
      <c r="X49" s="1063"/>
      <c r="Y49" s="1060"/>
      <c r="Z49" s="1063"/>
      <c r="AA49" s="1063"/>
      <c r="AB49" s="1063"/>
      <c r="AC49" s="1087"/>
      <c r="AD49" s="1066"/>
      <c r="AE49" s="1090"/>
      <c r="AF49" s="1075"/>
      <c r="AG49" s="1066"/>
      <c r="AH49" s="1084"/>
      <c r="AI49" s="1075"/>
      <c r="AJ49" s="1075"/>
      <c r="AK49" s="1078"/>
      <c r="AL49" s="1081"/>
      <c r="AM49" s="1092"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095"/>
      <c r="AP49" s="1058"/>
      <c r="AQ49" s="913"/>
      <c r="AR49" s="836"/>
      <c r="AS49" s="836"/>
      <c r="AT49" s="836"/>
      <c r="AU49" s="836"/>
      <c r="AV49" s="836"/>
      <c r="AW49" s="836"/>
      <c r="AX49" s="1097"/>
      <c r="AY49" s="1095"/>
      <c r="AZ49"/>
      <c r="BA49"/>
      <c r="BB49"/>
      <c r="BC49"/>
      <c r="BD49"/>
      <c r="BE49"/>
      <c r="BF49"/>
      <c r="BG49"/>
    </row>
    <row r="50" spans="1:59" ht="14.4">
      <c r="A50" s="1100"/>
      <c r="B50" s="1111"/>
      <c r="C50" s="1112"/>
      <c r="D50" s="1112"/>
      <c r="E50" s="1112"/>
      <c r="F50" s="1112"/>
      <c r="G50" s="1112"/>
      <c r="H50" s="1112"/>
      <c r="I50" s="1112"/>
      <c r="J50" s="1112"/>
      <c r="K50" s="1112"/>
      <c r="L50" s="1116"/>
      <c r="M50" s="1119"/>
      <c r="N50" s="1104"/>
      <c r="O50" s="1107"/>
      <c r="P50" s="1056"/>
      <c r="Q50" s="1069"/>
      <c r="R50" s="1072"/>
      <c r="S50" s="1060"/>
      <c r="T50" s="1063"/>
      <c r="U50" s="1060"/>
      <c r="V50" s="1063"/>
      <c r="W50" s="1060"/>
      <c r="X50" s="1063"/>
      <c r="Y50" s="1060"/>
      <c r="Z50" s="1063"/>
      <c r="AA50" s="1063"/>
      <c r="AB50" s="1063"/>
      <c r="AC50" s="1087"/>
      <c r="AD50" s="1066"/>
      <c r="AE50" s="1090"/>
      <c r="AF50" s="1075"/>
      <c r="AG50" s="1066"/>
      <c r="AH50" s="1084"/>
      <c r="AI50" s="1075"/>
      <c r="AJ50" s="1075"/>
      <c r="AK50" s="1078"/>
      <c r="AL50" s="1081"/>
      <c r="AM50" s="1093"/>
      <c r="AN50" s="385"/>
      <c r="AO50" s="1095"/>
      <c r="AP50" s="1058"/>
      <c r="AQ50" s="913"/>
      <c r="AR50" s="836"/>
      <c r="AS50" s="836"/>
      <c r="AT50" s="836"/>
      <c r="AU50" s="836"/>
      <c r="AV50" s="836"/>
      <c r="AW50" s="836"/>
      <c r="AX50" s="1097"/>
      <c r="AY50" s="1095"/>
      <c r="AZ50"/>
      <c r="BA50"/>
      <c r="BB50"/>
      <c r="BC50"/>
      <c r="BD50"/>
      <c r="BE50"/>
      <c r="BF50"/>
      <c r="BG50"/>
    </row>
    <row r="51" spans="1:59" ht="30" customHeight="1" thickBot="1">
      <c r="A51" s="1101"/>
      <c r="B51" s="1113"/>
      <c r="C51" s="1114"/>
      <c r="D51" s="1114"/>
      <c r="E51" s="1114"/>
      <c r="F51" s="1114"/>
      <c r="G51" s="1114"/>
      <c r="H51" s="1114"/>
      <c r="I51" s="1114"/>
      <c r="J51" s="1114"/>
      <c r="K51" s="1114"/>
      <c r="L51" s="1117"/>
      <c r="M51" s="1120"/>
      <c r="N51" s="1105"/>
      <c r="O51" s="1108"/>
      <c r="P51" s="1057"/>
      <c r="Q51" s="1070"/>
      <c r="R51" s="1073"/>
      <c r="S51" s="1061"/>
      <c r="T51" s="1064"/>
      <c r="U51" s="1061"/>
      <c r="V51" s="1064"/>
      <c r="W51" s="1061"/>
      <c r="X51" s="1064"/>
      <c r="Y51" s="1061"/>
      <c r="Z51" s="1064"/>
      <c r="AA51" s="1064"/>
      <c r="AB51" s="1064"/>
      <c r="AC51" s="1088"/>
      <c r="AD51" s="1067"/>
      <c r="AE51" s="1091"/>
      <c r="AF51" s="1076"/>
      <c r="AG51" s="1067"/>
      <c r="AH51" s="1085"/>
      <c r="AI51" s="1076"/>
      <c r="AJ51" s="1076"/>
      <c r="AK51" s="1079"/>
      <c r="AL51" s="1082"/>
      <c r="AM51" s="694"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096"/>
      <c r="AP51" s="1058"/>
      <c r="AQ51" s="914"/>
      <c r="AR51" s="836"/>
      <c r="AS51" s="836"/>
      <c r="AT51" s="836"/>
      <c r="AU51" s="836"/>
      <c r="AV51" s="836"/>
      <c r="AW51" s="836"/>
      <c r="AX51" s="1097"/>
      <c r="AY51" s="1096"/>
      <c r="AZ51"/>
      <c r="BA51"/>
      <c r="BB51"/>
      <c r="BC51"/>
      <c r="BD51"/>
      <c r="BE51"/>
      <c r="BF51"/>
      <c r="BG51"/>
    </row>
    <row r="52" spans="1:59" ht="30" customHeight="1">
      <c r="A52" s="1098">
        <v>11</v>
      </c>
      <c r="B52" s="1109" t="str">
        <f>IF(基本情報入力シート!B50="", "",基本情報入力シート!B50)</f>
        <v/>
      </c>
      <c r="C52" s="1110"/>
      <c r="D52" s="1110"/>
      <c r="E52" s="1110"/>
      <c r="F52" s="1110"/>
      <c r="G52" s="1110" t="str">
        <f>IF(基本情報入力シート!L50="", "",基本情報入力シート!L50)</f>
        <v/>
      </c>
      <c r="H52" s="1110" t="str">
        <f>IF(基本情報入力シート!Q50="", "",基本情報入力シート!Q50)</f>
        <v/>
      </c>
      <c r="I52" s="1110" t="str">
        <f>IF(基本情報入力シート!V50="", "",基本情報入力シート!V50)</f>
        <v/>
      </c>
      <c r="J52" s="1110" t="str">
        <f>IF(基本情報入力シート!W50="", "",基本情報入力シート!W50)</f>
        <v/>
      </c>
      <c r="K52" s="1110" t="str">
        <f>IF(基本情報入力シート!X50="", "",基本情報入力シート!X50)</f>
        <v/>
      </c>
      <c r="L52" s="1115" t="str">
        <f>IF(基本情報入力シート!AC50=0, "",基本情報入力シート!AC50)</f>
        <v/>
      </c>
      <c r="M52" s="1118" t="str">
        <f>IF(基本情報入力シート!AD50="", "",基本情報入力シート!AD50)</f>
        <v/>
      </c>
      <c r="N52" s="1103"/>
      <c r="O52" s="1106" t="str">
        <f>IFERROR(VLOOKUP(K52,【参考】数式用２!$A$2:$AD$48,MATCH(N52,【参考】数式用２!$C$4:$AD$4,0)+2,0),"")</f>
        <v/>
      </c>
      <c r="P52" s="1055"/>
      <c r="Q52" s="1068" t="str">
        <f>IFERROR(VLOOKUP(K52,【参考】数式用２!$A$2:$AC$48,MATCH(P52,【参考】数式用２!$C$4:$AC$4,0)+2,0),"")</f>
        <v/>
      </c>
      <c r="R52" s="1071" t="s">
        <v>269</v>
      </c>
      <c r="S52" s="1059"/>
      <c r="T52" s="1062" t="s">
        <v>357</v>
      </c>
      <c r="U52" s="1059"/>
      <c r="V52" s="1062" t="s">
        <v>358</v>
      </c>
      <c r="W52" s="1059"/>
      <c r="X52" s="1062" t="s">
        <v>357</v>
      </c>
      <c r="Y52" s="1059"/>
      <c r="Z52" s="1062" t="s">
        <v>359</v>
      </c>
      <c r="AA52" s="1062" t="s">
        <v>172</v>
      </c>
      <c r="AB52" s="1062" t="str">
        <f>IF(S52&gt;=1,(W52*12+Y52)-(S52*12+U52)+1,"")</f>
        <v/>
      </c>
      <c r="AC52" s="1086" t="s">
        <v>360</v>
      </c>
      <c r="AD52" s="1065" t="str">
        <f>IFERROR(ROUNDDOWN(ROUND(L52*Q52,0)*M52,0)*AB52,"")</f>
        <v/>
      </c>
      <c r="AE52" s="1089" t="str">
        <f>IFERROR(ROUNDDOWN(ROUNDDOWN(ROUND(L52*VLOOKUP(K52,【参考】数式用２!$A$2:$AC$48,MATCH("処遇改善加算Ⅳ",【参考】数式用２!$C$4:$O$4,0)+2,0),0)*M52,0)*AB52*0.5,0), "")</f>
        <v/>
      </c>
      <c r="AF52" s="1074"/>
      <c r="AG52" s="1065" t="str">
        <f>IF(AND(AQ52&lt;&gt;"対象外", P52&lt;&gt;""),ROUNDDOWN(ROUND(L52*VLOOKUP(K52,【参考】数式用２!$A$2:$K$48,MATCH("ベア加算あり",【参考】数式用２!$C$4:$K$4,0)+2,0),0)*M52,0)*AB52,"")</f>
        <v/>
      </c>
      <c r="AH52" s="1083"/>
      <c r="AI52" s="1074"/>
      <c r="AJ52" s="1074"/>
      <c r="AK52" s="1077"/>
      <c r="AL52" s="1080"/>
      <c r="AM52" s="693" t="str">
        <f t="shared" ref="AM52" si="27">IF(Q52="","",IF(Q52&lt;O52,"！加算の要件上は問題ありませんが、令和６年度末の加算率と比較して、令和７年度の加算率が低くなっています。",""))</f>
        <v/>
      </c>
      <c r="AN52" s="385"/>
      <c r="AO52" s="1094" t="str">
        <f>IF(K52&lt;&gt;"","Q列に色付け","")</f>
        <v/>
      </c>
      <c r="AP52" s="1058" t="str">
        <f>IF(AND(AE52&lt;&gt;0,AE52&lt;&gt;""),IF(AF52="○","入力済","未入力"),"")</f>
        <v/>
      </c>
      <c r="AQ52" s="912" t="str">
        <f>IFERROR((VLOOKUP(N52, 【参考】数式用２!$BE$5:$BE$13, 1,FALSE)), "対象外")</f>
        <v>対象外</v>
      </c>
      <c r="AR52" s="836" t="str">
        <f>IF(AG52&lt;&gt;"",IF(AH52="○","入力済","未入力"),"")</f>
        <v/>
      </c>
      <c r="AS52" s="836" t="str">
        <f>IF(AND(P52&lt;&gt;"", AI52=""), "未入力", "入力済")</f>
        <v>入力済</v>
      </c>
      <c r="AT52" s="836" t="str">
        <f>IF(AND(P52&lt;&gt;"", P52&lt;&gt;"処遇改善加算Ⅳ", AJ52=""), "未入力", "入力済")</f>
        <v>入力済</v>
      </c>
      <c r="AU52" s="836" t="str">
        <f>IFERROR(VLOOKUP(K52, 【参考】数式用２!$BB$5:$BC$48, 2, FALSE), "")</f>
        <v/>
      </c>
      <c r="AV52" s="836" t="str">
        <f>IF(AND(P52&lt;&gt;"処遇改善加算Ⅲ",P52&lt;&gt;"処遇改善加算Ⅳ", P52&lt;&gt;"", AU52&lt;&gt;"対象外"), 1,"")</f>
        <v/>
      </c>
      <c r="AW52" s="836" t="str">
        <f>IFERROR("_"&amp;VLOOKUP(K52, 【参考】数式用２!$AG$2:$AH$48, 2, FALSE), "")</f>
        <v/>
      </c>
      <c r="AX52" s="1097" t="str">
        <f>IF(AND(P52="処遇改善加算Ⅰ", AL52=""), "未入力","入力済")</f>
        <v>入力済</v>
      </c>
      <c r="AY52" s="1094" t="str">
        <f>G52</f>
        <v/>
      </c>
      <c r="AZ52"/>
      <c r="BA52"/>
      <c r="BB52"/>
      <c r="BC52"/>
      <c r="BD52"/>
      <c r="BE52"/>
      <c r="BF52"/>
      <c r="BG52"/>
    </row>
    <row r="53" spans="1:59" ht="14.4">
      <c r="A53" s="1099"/>
      <c r="B53" s="1111"/>
      <c r="C53" s="1112"/>
      <c r="D53" s="1112"/>
      <c r="E53" s="1112"/>
      <c r="F53" s="1112"/>
      <c r="G53" s="1112"/>
      <c r="H53" s="1112"/>
      <c r="I53" s="1112"/>
      <c r="J53" s="1112"/>
      <c r="K53" s="1112"/>
      <c r="L53" s="1116"/>
      <c r="M53" s="1119"/>
      <c r="N53" s="1104"/>
      <c r="O53" s="1107"/>
      <c r="P53" s="1056"/>
      <c r="Q53" s="1069"/>
      <c r="R53" s="1072"/>
      <c r="S53" s="1060"/>
      <c r="T53" s="1063"/>
      <c r="U53" s="1060"/>
      <c r="V53" s="1063"/>
      <c r="W53" s="1060"/>
      <c r="X53" s="1063"/>
      <c r="Y53" s="1060"/>
      <c r="Z53" s="1063"/>
      <c r="AA53" s="1063"/>
      <c r="AB53" s="1063"/>
      <c r="AC53" s="1087"/>
      <c r="AD53" s="1066"/>
      <c r="AE53" s="1090"/>
      <c r="AF53" s="1075"/>
      <c r="AG53" s="1066"/>
      <c r="AH53" s="1084"/>
      <c r="AI53" s="1075"/>
      <c r="AJ53" s="1075"/>
      <c r="AK53" s="1078"/>
      <c r="AL53" s="1081"/>
      <c r="AM53" s="1092"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095"/>
      <c r="AP53" s="1058"/>
      <c r="AQ53" s="913"/>
      <c r="AR53" s="836"/>
      <c r="AS53" s="836"/>
      <c r="AT53" s="836"/>
      <c r="AU53" s="836"/>
      <c r="AV53" s="836"/>
      <c r="AW53" s="836"/>
      <c r="AX53" s="1097"/>
      <c r="AY53" s="1095"/>
      <c r="AZ53"/>
      <c r="BA53"/>
      <c r="BB53"/>
      <c r="BC53"/>
      <c r="BD53"/>
      <c r="BE53"/>
      <c r="BF53"/>
      <c r="BG53"/>
    </row>
    <row r="54" spans="1:59" ht="14.4">
      <c r="A54" s="1100"/>
      <c r="B54" s="1111"/>
      <c r="C54" s="1112"/>
      <c r="D54" s="1112"/>
      <c r="E54" s="1112"/>
      <c r="F54" s="1112"/>
      <c r="G54" s="1112"/>
      <c r="H54" s="1112"/>
      <c r="I54" s="1112"/>
      <c r="J54" s="1112"/>
      <c r="K54" s="1112"/>
      <c r="L54" s="1116"/>
      <c r="M54" s="1119"/>
      <c r="N54" s="1104"/>
      <c r="O54" s="1107"/>
      <c r="P54" s="1056"/>
      <c r="Q54" s="1069"/>
      <c r="R54" s="1072"/>
      <c r="S54" s="1060"/>
      <c r="T54" s="1063"/>
      <c r="U54" s="1060"/>
      <c r="V54" s="1063"/>
      <c r="W54" s="1060"/>
      <c r="X54" s="1063"/>
      <c r="Y54" s="1060"/>
      <c r="Z54" s="1063"/>
      <c r="AA54" s="1063"/>
      <c r="AB54" s="1063"/>
      <c r="AC54" s="1087"/>
      <c r="AD54" s="1066"/>
      <c r="AE54" s="1090"/>
      <c r="AF54" s="1075"/>
      <c r="AG54" s="1066"/>
      <c r="AH54" s="1084"/>
      <c r="AI54" s="1075"/>
      <c r="AJ54" s="1075"/>
      <c r="AK54" s="1078"/>
      <c r="AL54" s="1081"/>
      <c r="AM54" s="1093"/>
      <c r="AN54" s="385"/>
      <c r="AO54" s="1095"/>
      <c r="AP54" s="1058"/>
      <c r="AQ54" s="913"/>
      <c r="AR54" s="836"/>
      <c r="AS54" s="836"/>
      <c r="AT54" s="836"/>
      <c r="AU54" s="836"/>
      <c r="AV54" s="836"/>
      <c r="AW54" s="836"/>
      <c r="AX54" s="1097"/>
      <c r="AY54" s="1095"/>
      <c r="AZ54"/>
      <c r="BA54"/>
      <c r="BB54"/>
      <c r="BC54"/>
      <c r="BD54"/>
      <c r="BE54"/>
      <c r="BF54"/>
      <c r="BG54"/>
    </row>
    <row r="55" spans="1:59" ht="30" customHeight="1" thickBot="1">
      <c r="A55" s="1101"/>
      <c r="B55" s="1113"/>
      <c r="C55" s="1114"/>
      <c r="D55" s="1114"/>
      <c r="E55" s="1114"/>
      <c r="F55" s="1114"/>
      <c r="G55" s="1114"/>
      <c r="H55" s="1114"/>
      <c r="I55" s="1114"/>
      <c r="J55" s="1114"/>
      <c r="K55" s="1114"/>
      <c r="L55" s="1117"/>
      <c r="M55" s="1120"/>
      <c r="N55" s="1105"/>
      <c r="O55" s="1108"/>
      <c r="P55" s="1057"/>
      <c r="Q55" s="1070"/>
      <c r="R55" s="1073"/>
      <c r="S55" s="1061"/>
      <c r="T55" s="1064"/>
      <c r="U55" s="1061"/>
      <c r="V55" s="1064"/>
      <c r="W55" s="1061"/>
      <c r="X55" s="1064"/>
      <c r="Y55" s="1061"/>
      <c r="Z55" s="1064"/>
      <c r="AA55" s="1064"/>
      <c r="AB55" s="1064"/>
      <c r="AC55" s="1088"/>
      <c r="AD55" s="1067"/>
      <c r="AE55" s="1091"/>
      <c r="AF55" s="1076"/>
      <c r="AG55" s="1067"/>
      <c r="AH55" s="1085"/>
      <c r="AI55" s="1076"/>
      <c r="AJ55" s="1076"/>
      <c r="AK55" s="1079"/>
      <c r="AL55" s="1082"/>
      <c r="AM55" s="694"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096"/>
      <c r="AP55" s="1058"/>
      <c r="AQ55" s="914"/>
      <c r="AR55" s="836"/>
      <c r="AS55" s="836"/>
      <c r="AT55" s="836"/>
      <c r="AU55" s="836"/>
      <c r="AV55" s="836"/>
      <c r="AW55" s="836"/>
      <c r="AX55" s="1097"/>
      <c r="AY55" s="1096"/>
      <c r="AZ55"/>
      <c r="BA55"/>
      <c r="BB55"/>
      <c r="BC55"/>
      <c r="BD55"/>
      <c r="BE55"/>
      <c r="BF55"/>
      <c r="BG55"/>
    </row>
    <row r="56" spans="1:59" ht="30" customHeight="1">
      <c r="A56" s="1098">
        <v>12</v>
      </c>
      <c r="B56" s="1109" t="str">
        <f>IF(基本情報入力シート!B51="", "",基本情報入力シート!B51)</f>
        <v/>
      </c>
      <c r="C56" s="1110"/>
      <c r="D56" s="1110"/>
      <c r="E56" s="1110"/>
      <c r="F56" s="1110"/>
      <c r="G56" s="1110" t="str">
        <f>IF(基本情報入力シート!L51="", "",基本情報入力シート!L51)</f>
        <v/>
      </c>
      <c r="H56" s="1110" t="str">
        <f>IF(基本情報入力シート!Q51="", "",基本情報入力シート!Q51)</f>
        <v/>
      </c>
      <c r="I56" s="1110" t="str">
        <f>IF(基本情報入力シート!V51="", "",基本情報入力シート!V51)</f>
        <v/>
      </c>
      <c r="J56" s="1110" t="str">
        <f>IF(基本情報入力シート!W51="", "",基本情報入力シート!W51)</f>
        <v/>
      </c>
      <c r="K56" s="1110" t="str">
        <f>IF(基本情報入力シート!X51="", "",基本情報入力シート!X51)</f>
        <v/>
      </c>
      <c r="L56" s="1115" t="str">
        <f>IF(基本情報入力シート!AC51=0, "",基本情報入力シート!AC51)</f>
        <v/>
      </c>
      <c r="M56" s="1118" t="str">
        <f>IF(基本情報入力シート!AD51="", "",基本情報入力シート!AD51)</f>
        <v/>
      </c>
      <c r="N56" s="1103"/>
      <c r="O56" s="1106" t="str">
        <f>IFERROR(VLOOKUP(K56,【参考】数式用２!$A$2:$AD$48,MATCH(N56,【参考】数式用２!$C$4:$AD$4,0)+2,0),"")</f>
        <v/>
      </c>
      <c r="P56" s="1055"/>
      <c r="Q56" s="1068" t="str">
        <f>IFERROR(VLOOKUP(K56,【参考】数式用２!$A$2:$AC$48,MATCH(P56,【参考】数式用２!$C$4:$AC$4,0)+2,0),"")</f>
        <v/>
      </c>
      <c r="R56" s="1071" t="s">
        <v>269</v>
      </c>
      <c r="S56" s="1059"/>
      <c r="T56" s="1062" t="s">
        <v>357</v>
      </c>
      <c r="U56" s="1059"/>
      <c r="V56" s="1062" t="s">
        <v>358</v>
      </c>
      <c r="W56" s="1059"/>
      <c r="X56" s="1062" t="s">
        <v>357</v>
      </c>
      <c r="Y56" s="1059"/>
      <c r="Z56" s="1062" t="s">
        <v>359</v>
      </c>
      <c r="AA56" s="1062" t="s">
        <v>172</v>
      </c>
      <c r="AB56" s="1062" t="str">
        <f>IF(S56&gt;=1,(W56*12+Y56)-(S56*12+U56)+1,"")</f>
        <v/>
      </c>
      <c r="AC56" s="1086" t="s">
        <v>360</v>
      </c>
      <c r="AD56" s="1065" t="str">
        <f>IFERROR(ROUNDDOWN(ROUND(L56*Q56,0)*M56,0)*AB56,"")</f>
        <v/>
      </c>
      <c r="AE56" s="1089" t="str">
        <f>IFERROR(ROUNDDOWN(ROUNDDOWN(ROUND(L56*VLOOKUP(K56,【参考】数式用２!$A$2:$AC$48,MATCH("処遇改善加算Ⅳ",【参考】数式用２!$C$4:$O$4,0)+2,0),0)*M56,0)*AB56*0.5,0), "")</f>
        <v/>
      </c>
      <c r="AF56" s="1074"/>
      <c r="AG56" s="1065" t="str">
        <f>IF(AND(AQ56&lt;&gt;"対象外", P56&lt;&gt;""),ROUNDDOWN(ROUND(L56*VLOOKUP(K56,【参考】数式用２!$A$2:$K$48,MATCH("ベア加算あり",【参考】数式用２!$C$4:$K$4,0)+2,0),0)*M56,0)*AB56,"")</f>
        <v/>
      </c>
      <c r="AH56" s="1083"/>
      <c r="AI56" s="1074"/>
      <c r="AJ56" s="1074"/>
      <c r="AK56" s="1077"/>
      <c r="AL56" s="1080"/>
      <c r="AM56" s="693" t="str">
        <f t="shared" ref="AM56" si="30">IF(Q56="","",IF(Q56&lt;O56,"！加算の要件上は問題ありませんが、令和６年度末の加算率と比較して、令和７年度の加算率が低くなっています。",""))</f>
        <v/>
      </c>
      <c r="AN56" s="385"/>
      <c r="AO56" s="1094" t="str">
        <f>IF(K56&lt;&gt;"","Q列に色付け","")</f>
        <v/>
      </c>
      <c r="AP56" s="1058" t="str">
        <f>IF(AND(AE56&lt;&gt;0,AE56&lt;&gt;""),IF(AF56="○","入力済","未入力"),"")</f>
        <v/>
      </c>
      <c r="AQ56" s="912" t="str">
        <f>IFERROR((VLOOKUP(N56, 【参考】数式用２!$BE$5:$BE$13, 1,FALSE)), "対象外")</f>
        <v>対象外</v>
      </c>
      <c r="AR56" s="836" t="str">
        <f>IF(AG56&lt;&gt;"",IF(AH56="○","入力済","未入力"),"")</f>
        <v/>
      </c>
      <c r="AS56" s="836" t="str">
        <f>IF(AND(P56&lt;&gt;"", AI56=""), "未入力", "入力済")</f>
        <v>入力済</v>
      </c>
      <c r="AT56" s="836" t="str">
        <f>IF(AND(P56&lt;&gt;"", P56&lt;&gt;"処遇改善加算Ⅳ", AJ56=""), "未入力", "入力済")</f>
        <v>入力済</v>
      </c>
      <c r="AU56" s="836" t="str">
        <f>IFERROR(VLOOKUP(K56, 【参考】数式用２!$BB$5:$BC$48, 2, FALSE), "")</f>
        <v/>
      </c>
      <c r="AV56" s="836" t="str">
        <f>IF(AND(P56&lt;&gt;"処遇改善加算Ⅲ",P56&lt;&gt;"処遇改善加算Ⅳ", P56&lt;&gt;"", AU56&lt;&gt;"対象外"), 1,"")</f>
        <v/>
      </c>
      <c r="AW56" s="836" t="str">
        <f>IFERROR("_"&amp;VLOOKUP(K56, 【参考】数式用２!$AG$2:$AH$48, 2, FALSE), "")</f>
        <v/>
      </c>
      <c r="AX56" s="1097" t="str">
        <f>IF(AND(P56="処遇改善加算Ⅰ", AL56=""), "未入力","入力済")</f>
        <v>入力済</v>
      </c>
      <c r="AY56" s="1094" t="str">
        <f>G56</f>
        <v/>
      </c>
      <c r="AZ56"/>
      <c r="BA56"/>
      <c r="BB56"/>
      <c r="BC56"/>
      <c r="BD56"/>
      <c r="BE56"/>
      <c r="BF56"/>
      <c r="BG56"/>
    </row>
    <row r="57" spans="1:59" ht="14.4">
      <c r="A57" s="1099"/>
      <c r="B57" s="1111"/>
      <c r="C57" s="1112"/>
      <c r="D57" s="1112"/>
      <c r="E57" s="1112"/>
      <c r="F57" s="1112"/>
      <c r="G57" s="1112"/>
      <c r="H57" s="1112"/>
      <c r="I57" s="1112"/>
      <c r="J57" s="1112"/>
      <c r="K57" s="1112"/>
      <c r="L57" s="1116"/>
      <c r="M57" s="1119"/>
      <c r="N57" s="1104"/>
      <c r="O57" s="1107"/>
      <c r="P57" s="1056"/>
      <c r="Q57" s="1069"/>
      <c r="R57" s="1072"/>
      <c r="S57" s="1060"/>
      <c r="T57" s="1063"/>
      <c r="U57" s="1060"/>
      <c r="V57" s="1063"/>
      <c r="W57" s="1060"/>
      <c r="X57" s="1063"/>
      <c r="Y57" s="1060"/>
      <c r="Z57" s="1063"/>
      <c r="AA57" s="1063"/>
      <c r="AB57" s="1063"/>
      <c r="AC57" s="1087"/>
      <c r="AD57" s="1066"/>
      <c r="AE57" s="1090"/>
      <c r="AF57" s="1075"/>
      <c r="AG57" s="1066"/>
      <c r="AH57" s="1084"/>
      <c r="AI57" s="1075"/>
      <c r="AJ57" s="1075"/>
      <c r="AK57" s="1078"/>
      <c r="AL57" s="1081"/>
      <c r="AM57" s="1092"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095"/>
      <c r="AP57" s="1058"/>
      <c r="AQ57" s="913"/>
      <c r="AR57" s="836"/>
      <c r="AS57" s="836"/>
      <c r="AT57" s="836"/>
      <c r="AU57" s="836"/>
      <c r="AV57" s="836"/>
      <c r="AW57" s="836"/>
      <c r="AX57" s="1097"/>
      <c r="AY57" s="1095"/>
      <c r="AZ57"/>
      <c r="BA57"/>
      <c r="BB57"/>
      <c r="BC57"/>
      <c r="BD57"/>
      <c r="BE57"/>
      <c r="BF57"/>
      <c r="BG57"/>
    </row>
    <row r="58" spans="1:59" ht="14.4">
      <c r="A58" s="1100"/>
      <c r="B58" s="1111"/>
      <c r="C58" s="1112"/>
      <c r="D58" s="1112"/>
      <c r="E58" s="1112"/>
      <c r="F58" s="1112"/>
      <c r="G58" s="1112"/>
      <c r="H58" s="1112"/>
      <c r="I58" s="1112"/>
      <c r="J58" s="1112"/>
      <c r="K58" s="1112"/>
      <c r="L58" s="1116"/>
      <c r="M58" s="1119"/>
      <c r="N58" s="1104"/>
      <c r="O58" s="1107"/>
      <c r="P58" s="1056"/>
      <c r="Q58" s="1069"/>
      <c r="R58" s="1072"/>
      <c r="S58" s="1060"/>
      <c r="T58" s="1063"/>
      <c r="U58" s="1060"/>
      <c r="V58" s="1063"/>
      <c r="W58" s="1060"/>
      <c r="X58" s="1063"/>
      <c r="Y58" s="1060"/>
      <c r="Z58" s="1063"/>
      <c r="AA58" s="1063"/>
      <c r="AB58" s="1063"/>
      <c r="AC58" s="1087"/>
      <c r="AD58" s="1066"/>
      <c r="AE58" s="1090"/>
      <c r="AF58" s="1075"/>
      <c r="AG58" s="1066"/>
      <c r="AH58" s="1084"/>
      <c r="AI58" s="1075"/>
      <c r="AJ58" s="1075"/>
      <c r="AK58" s="1078"/>
      <c r="AL58" s="1081"/>
      <c r="AM58" s="1093"/>
      <c r="AN58" s="385"/>
      <c r="AO58" s="1095"/>
      <c r="AP58" s="1058"/>
      <c r="AQ58" s="913"/>
      <c r="AR58" s="836"/>
      <c r="AS58" s="836"/>
      <c r="AT58" s="836"/>
      <c r="AU58" s="836"/>
      <c r="AV58" s="836"/>
      <c r="AW58" s="836"/>
      <c r="AX58" s="1097"/>
      <c r="AY58" s="1095"/>
      <c r="AZ58"/>
      <c r="BA58"/>
      <c r="BB58"/>
      <c r="BC58"/>
      <c r="BD58"/>
      <c r="BE58"/>
      <c r="BF58"/>
      <c r="BG58"/>
    </row>
    <row r="59" spans="1:59" ht="30" customHeight="1" thickBot="1">
      <c r="A59" s="1101"/>
      <c r="B59" s="1113"/>
      <c r="C59" s="1114"/>
      <c r="D59" s="1114"/>
      <c r="E59" s="1114"/>
      <c r="F59" s="1114"/>
      <c r="G59" s="1114"/>
      <c r="H59" s="1114"/>
      <c r="I59" s="1114"/>
      <c r="J59" s="1114"/>
      <c r="K59" s="1114"/>
      <c r="L59" s="1117"/>
      <c r="M59" s="1120"/>
      <c r="N59" s="1105"/>
      <c r="O59" s="1108"/>
      <c r="P59" s="1057"/>
      <c r="Q59" s="1070"/>
      <c r="R59" s="1073"/>
      <c r="S59" s="1061"/>
      <c r="T59" s="1064"/>
      <c r="U59" s="1061"/>
      <c r="V59" s="1064"/>
      <c r="W59" s="1061"/>
      <c r="X59" s="1064"/>
      <c r="Y59" s="1061"/>
      <c r="Z59" s="1064"/>
      <c r="AA59" s="1064"/>
      <c r="AB59" s="1064"/>
      <c r="AC59" s="1088"/>
      <c r="AD59" s="1067"/>
      <c r="AE59" s="1091"/>
      <c r="AF59" s="1076"/>
      <c r="AG59" s="1067"/>
      <c r="AH59" s="1085"/>
      <c r="AI59" s="1076"/>
      <c r="AJ59" s="1076"/>
      <c r="AK59" s="1079"/>
      <c r="AL59" s="1082"/>
      <c r="AM59" s="694"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096"/>
      <c r="AP59" s="1058"/>
      <c r="AQ59" s="914"/>
      <c r="AR59" s="836"/>
      <c r="AS59" s="836"/>
      <c r="AT59" s="836"/>
      <c r="AU59" s="836"/>
      <c r="AV59" s="836"/>
      <c r="AW59" s="836"/>
      <c r="AX59" s="1097"/>
      <c r="AY59" s="1096"/>
      <c r="AZ59"/>
      <c r="BA59"/>
      <c r="BB59"/>
      <c r="BC59"/>
      <c r="BD59"/>
      <c r="BE59"/>
      <c r="BF59"/>
      <c r="BG59"/>
    </row>
    <row r="60" spans="1:59" ht="30" customHeight="1">
      <c r="A60" s="1098">
        <v>13</v>
      </c>
      <c r="B60" s="1109" t="str">
        <f>IF(基本情報入力シート!B52="", "",基本情報入力シート!B52)</f>
        <v/>
      </c>
      <c r="C60" s="1110"/>
      <c r="D60" s="1110"/>
      <c r="E60" s="1110"/>
      <c r="F60" s="1110"/>
      <c r="G60" s="1110" t="str">
        <f>IF(基本情報入力シート!L52="", "",基本情報入力シート!L52)</f>
        <v/>
      </c>
      <c r="H60" s="1110" t="str">
        <f>IF(基本情報入力シート!Q52="", "",基本情報入力シート!Q52)</f>
        <v/>
      </c>
      <c r="I60" s="1110" t="str">
        <f>IF(基本情報入力シート!V52="", "",基本情報入力シート!V52)</f>
        <v/>
      </c>
      <c r="J60" s="1110" t="str">
        <f>IF(基本情報入力シート!W52="", "",基本情報入力シート!W52)</f>
        <v/>
      </c>
      <c r="K60" s="1110" t="str">
        <f>IF(基本情報入力シート!X52="", "",基本情報入力シート!X52)</f>
        <v/>
      </c>
      <c r="L60" s="1115" t="str">
        <f>IF(基本情報入力シート!AC52=0, "",基本情報入力シート!AC52)</f>
        <v/>
      </c>
      <c r="M60" s="1118" t="str">
        <f>IF(基本情報入力シート!AD52="", "",基本情報入力シート!AD52)</f>
        <v/>
      </c>
      <c r="N60" s="1103"/>
      <c r="O60" s="1106" t="str">
        <f>IFERROR(VLOOKUP(K60,【参考】数式用２!$A$2:$AD$48,MATCH(N60,【参考】数式用２!$C$4:$AD$4,0)+2,0),"")</f>
        <v/>
      </c>
      <c r="P60" s="1055"/>
      <c r="Q60" s="1068" t="str">
        <f>IFERROR(VLOOKUP(K60,【参考】数式用２!$A$2:$AC$48,MATCH(P60,【参考】数式用２!$C$4:$AC$4,0)+2,0),"")</f>
        <v/>
      </c>
      <c r="R60" s="1071" t="s">
        <v>269</v>
      </c>
      <c r="S60" s="1059"/>
      <c r="T60" s="1062" t="s">
        <v>357</v>
      </c>
      <c r="U60" s="1059"/>
      <c r="V60" s="1062" t="s">
        <v>358</v>
      </c>
      <c r="W60" s="1059"/>
      <c r="X60" s="1062" t="s">
        <v>357</v>
      </c>
      <c r="Y60" s="1059"/>
      <c r="Z60" s="1062" t="s">
        <v>359</v>
      </c>
      <c r="AA60" s="1062" t="s">
        <v>172</v>
      </c>
      <c r="AB60" s="1062" t="str">
        <f>IF(S60&gt;=1,(W60*12+Y60)-(S60*12+U60)+1,"")</f>
        <v/>
      </c>
      <c r="AC60" s="1086" t="s">
        <v>360</v>
      </c>
      <c r="AD60" s="1065" t="str">
        <f>IFERROR(ROUNDDOWN(ROUND(L60*Q60,0)*M60,0)*AB60,"")</f>
        <v/>
      </c>
      <c r="AE60" s="1089" t="str">
        <f>IFERROR(ROUNDDOWN(ROUNDDOWN(ROUND(L60*VLOOKUP(K60,【参考】数式用２!$A$2:$AC$48,MATCH("処遇改善加算Ⅳ",【参考】数式用２!$C$4:$O$4,0)+2,0),0)*M60,0)*AB60*0.5,0), "")</f>
        <v/>
      </c>
      <c r="AF60" s="1074"/>
      <c r="AG60" s="1065" t="str">
        <f>IF(AND(AQ60&lt;&gt;"対象外", P60&lt;&gt;""),ROUNDDOWN(ROUND(L60*VLOOKUP(K60,【参考】数式用２!$A$2:$K$48,MATCH("ベア加算あり",【参考】数式用２!$C$4:$K$4,0)+2,0),0)*M60,0)*AB60,"")</f>
        <v/>
      </c>
      <c r="AH60" s="1083"/>
      <c r="AI60" s="1074"/>
      <c r="AJ60" s="1074"/>
      <c r="AK60" s="1077"/>
      <c r="AL60" s="1080"/>
      <c r="AM60" s="693" t="str">
        <f t="shared" ref="AM60" si="33">IF(Q60="","",IF(Q60&lt;O60,"！加算の要件上は問題ありませんが、令和６年度末の加算率と比較して、令和７年度の加算率が低くなっています。",""))</f>
        <v/>
      </c>
      <c r="AN60" s="385"/>
      <c r="AO60" s="1094" t="str">
        <f>IF(K60&lt;&gt;"","Q列に色付け","")</f>
        <v/>
      </c>
      <c r="AP60" s="1058" t="str">
        <f>IF(AND(AE60&lt;&gt;0,AE60&lt;&gt;""),IF(AF60="○","入力済","未入力"),"")</f>
        <v/>
      </c>
      <c r="AQ60" s="912" t="str">
        <f>IFERROR((VLOOKUP(N60, 【参考】数式用２!$BE$5:$BE$13, 1,FALSE)), "対象外")</f>
        <v>対象外</v>
      </c>
      <c r="AR60" s="836" t="str">
        <f>IF(AG60&lt;&gt;"",IF(AH60="○","入力済","未入力"),"")</f>
        <v/>
      </c>
      <c r="AS60" s="836" t="str">
        <f>IF(AND(P60&lt;&gt;"", AI60=""), "未入力", "入力済")</f>
        <v>入力済</v>
      </c>
      <c r="AT60" s="836" t="str">
        <f>IF(AND(P60&lt;&gt;"", P60&lt;&gt;"処遇改善加算Ⅳ", AJ60=""), "未入力", "入力済")</f>
        <v>入力済</v>
      </c>
      <c r="AU60" s="836" t="str">
        <f>IFERROR(VLOOKUP(K60, 【参考】数式用２!$BB$5:$BC$48, 2, FALSE), "")</f>
        <v/>
      </c>
      <c r="AV60" s="836" t="str">
        <f>IF(AND(P60&lt;&gt;"処遇改善加算Ⅲ",P60&lt;&gt;"処遇改善加算Ⅳ", P60&lt;&gt;"", AU60&lt;&gt;"対象外"), 1,"")</f>
        <v/>
      </c>
      <c r="AW60" s="836" t="str">
        <f>IFERROR("_"&amp;VLOOKUP(K60, 【参考】数式用２!$AG$2:$AH$48, 2, FALSE), "")</f>
        <v/>
      </c>
      <c r="AX60" s="1097" t="str">
        <f>IF(AND(P60="処遇改善加算Ⅰ", AL60=""), "未入力","入力済")</f>
        <v>入力済</v>
      </c>
      <c r="AY60" s="1094" t="str">
        <f>G60</f>
        <v/>
      </c>
      <c r="AZ60"/>
      <c r="BA60"/>
      <c r="BB60"/>
      <c r="BC60"/>
      <c r="BD60"/>
      <c r="BE60"/>
      <c r="BF60"/>
      <c r="BG60"/>
    </row>
    <row r="61" spans="1:59" ht="14.4">
      <c r="A61" s="1099"/>
      <c r="B61" s="1111"/>
      <c r="C61" s="1112"/>
      <c r="D61" s="1112"/>
      <c r="E61" s="1112"/>
      <c r="F61" s="1112"/>
      <c r="G61" s="1112"/>
      <c r="H61" s="1112"/>
      <c r="I61" s="1112"/>
      <c r="J61" s="1112"/>
      <c r="K61" s="1112"/>
      <c r="L61" s="1116"/>
      <c r="M61" s="1119"/>
      <c r="N61" s="1104"/>
      <c r="O61" s="1107"/>
      <c r="P61" s="1056"/>
      <c r="Q61" s="1069"/>
      <c r="R61" s="1072"/>
      <c r="S61" s="1060"/>
      <c r="T61" s="1063"/>
      <c r="U61" s="1060"/>
      <c r="V61" s="1063"/>
      <c r="W61" s="1060"/>
      <c r="X61" s="1063"/>
      <c r="Y61" s="1060"/>
      <c r="Z61" s="1063"/>
      <c r="AA61" s="1063"/>
      <c r="AB61" s="1063"/>
      <c r="AC61" s="1087"/>
      <c r="AD61" s="1066"/>
      <c r="AE61" s="1090"/>
      <c r="AF61" s="1075"/>
      <c r="AG61" s="1066"/>
      <c r="AH61" s="1084"/>
      <c r="AI61" s="1075"/>
      <c r="AJ61" s="1075"/>
      <c r="AK61" s="1078"/>
      <c r="AL61" s="1081"/>
      <c r="AM61" s="1092"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095"/>
      <c r="AP61" s="1058"/>
      <c r="AQ61" s="913"/>
      <c r="AR61" s="836"/>
      <c r="AS61" s="836"/>
      <c r="AT61" s="836"/>
      <c r="AU61" s="836"/>
      <c r="AV61" s="836"/>
      <c r="AW61" s="836"/>
      <c r="AX61" s="1097"/>
      <c r="AY61" s="1095"/>
      <c r="AZ61"/>
      <c r="BA61"/>
      <c r="BB61"/>
      <c r="BC61"/>
      <c r="BD61"/>
      <c r="BE61"/>
      <c r="BF61"/>
      <c r="BG61"/>
    </row>
    <row r="62" spans="1:59" ht="14.4">
      <c r="A62" s="1100"/>
      <c r="B62" s="1111"/>
      <c r="C62" s="1112"/>
      <c r="D62" s="1112"/>
      <c r="E62" s="1112"/>
      <c r="F62" s="1112"/>
      <c r="G62" s="1112"/>
      <c r="H62" s="1112"/>
      <c r="I62" s="1112"/>
      <c r="J62" s="1112"/>
      <c r="K62" s="1112"/>
      <c r="L62" s="1116"/>
      <c r="M62" s="1119"/>
      <c r="N62" s="1104"/>
      <c r="O62" s="1107"/>
      <c r="P62" s="1056"/>
      <c r="Q62" s="1069"/>
      <c r="R62" s="1072"/>
      <c r="S62" s="1060"/>
      <c r="T62" s="1063"/>
      <c r="U62" s="1060"/>
      <c r="V62" s="1063"/>
      <c r="W62" s="1060"/>
      <c r="X62" s="1063"/>
      <c r="Y62" s="1060"/>
      <c r="Z62" s="1063"/>
      <c r="AA62" s="1063"/>
      <c r="AB62" s="1063"/>
      <c r="AC62" s="1087"/>
      <c r="AD62" s="1066"/>
      <c r="AE62" s="1090"/>
      <c r="AF62" s="1075"/>
      <c r="AG62" s="1066"/>
      <c r="AH62" s="1084"/>
      <c r="AI62" s="1075"/>
      <c r="AJ62" s="1075"/>
      <c r="AK62" s="1078"/>
      <c r="AL62" s="1081"/>
      <c r="AM62" s="1093"/>
      <c r="AN62" s="385"/>
      <c r="AO62" s="1095"/>
      <c r="AP62" s="1058"/>
      <c r="AQ62" s="913"/>
      <c r="AR62" s="836"/>
      <c r="AS62" s="836"/>
      <c r="AT62" s="836"/>
      <c r="AU62" s="836"/>
      <c r="AV62" s="836"/>
      <c r="AW62" s="836"/>
      <c r="AX62" s="1097"/>
      <c r="AY62" s="1095"/>
      <c r="AZ62"/>
      <c r="BA62"/>
      <c r="BB62"/>
      <c r="BC62"/>
      <c r="BD62"/>
      <c r="BE62"/>
      <c r="BF62"/>
      <c r="BG62"/>
    </row>
    <row r="63" spans="1:59" ht="30" customHeight="1" thickBot="1">
      <c r="A63" s="1101"/>
      <c r="B63" s="1113"/>
      <c r="C63" s="1114"/>
      <c r="D63" s="1114"/>
      <c r="E63" s="1114"/>
      <c r="F63" s="1114"/>
      <c r="G63" s="1114"/>
      <c r="H63" s="1114"/>
      <c r="I63" s="1114"/>
      <c r="J63" s="1114"/>
      <c r="K63" s="1114"/>
      <c r="L63" s="1117"/>
      <c r="M63" s="1120"/>
      <c r="N63" s="1105"/>
      <c r="O63" s="1108"/>
      <c r="P63" s="1057"/>
      <c r="Q63" s="1070"/>
      <c r="R63" s="1073"/>
      <c r="S63" s="1061"/>
      <c r="T63" s="1064"/>
      <c r="U63" s="1061"/>
      <c r="V63" s="1064"/>
      <c r="W63" s="1061"/>
      <c r="X63" s="1064"/>
      <c r="Y63" s="1061"/>
      <c r="Z63" s="1064"/>
      <c r="AA63" s="1064"/>
      <c r="AB63" s="1064"/>
      <c r="AC63" s="1088"/>
      <c r="AD63" s="1067"/>
      <c r="AE63" s="1091"/>
      <c r="AF63" s="1076"/>
      <c r="AG63" s="1067"/>
      <c r="AH63" s="1085"/>
      <c r="AI63" s="1076"/>
      <c r="AJ63" s="1076"/>
      <c r="AK63" s="1079"/>
      <c r="AL63" s="1082"/>
      <c r="AM63" s="694"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096"/>
      <c r="AP63" s="1058"/>
      <c r="AQ63" s="914"/>
      <c r="AR63" s="836"/>
      <c r="AS63" s="836"/>
      <c r="AT63" s="836"/>
      <c r="AU63" s="836"/>
      <c r="AV63" s="836"/>
      <c r="AW63" s="836"/>
      <c r="AX63" s="1097"/>
      <c r="AY63" s="1096"/>
      <c r="AZ63"/>
      <c r="BA63"/>
      <c r="BB63"/>
      <c r="BC63"/>
      <c r="BD63"/>
      <c r="BE63"/>
      <c r="BF63"/>
      <c r="BG63"/>
    </row>
    <row r="64" spans="1:59" ht="30" customHeight="1">
      <c r="A64" s="1098">
        <v>14</v>
      </c>
      <c r="B64" s="1109" t="str">
        <f>IF(基本情報入力シート!B53="", "",基本情報入力シート!B53)</f>
        <v/>
      </c>
      <c r="C64" s="1110"/>
      <c r="D64" s="1110"/>
      <c r="E64" s="1110"/>
      <c r="F64" s="1110"/>
      <c r="G64" s="1110" t="str">
        <f>IF(基本情報入力シート!L53="", "",基本情報入力シート!L53)</f>
        <v/>
      </c>
      <c r="H64" s="1110" t="str">
        <f>IF(基本情報入力シート!Q53="", "",基本情報入力シート!Q53)</f>
        <v/>
      </c>
      <c r="I64" s="1110" t="str">
        <f>IF(基本情報入力シート!V53="", "",基本情報入力シート!V53)</f>
        <v/>
      </c>
      <c r="J64" s="1110" t="str">
        <f>IF(基本情報入力シート!W53="", "",基本情報入力シート!W53)</f>
        <v/>
      </c>
      <c r="K64" s="1110" t="str">
        <f>IF(基本情報入力シート!X53="", "",基本情報入力シート!X53)</f>
        <v/>
      </c>
      <c r="L64" s="1115" t="str">
        <f>IF(基本情報入力シート!AC53=0, "",基本情報入力シート!AC53)</f>
        <v/>
      </c>
      <c r="M64" s="1118" t="str">
        <f>IF(基本情報入力シート!AD53="", "",基本情報入力シート!AD53)</f>
        <v/>
      </c>
      <c r="N64" s="1103"/>
      <c r="O64" s="1106" t="str">
        <f>IFERROR(VLOOKUP(K64,【参考】数式用２!$A$2:$AD$48,MATCH(N64,【参考】数式用２!$C$4:$AD$4,0)+2,0),"")</f>
        <v/>
      </c>
      <c r="P64" s="1055"/>
      <c r="Q64" s="1068" t="str">
        <f>IFERROR(VLOOKUP(K64,【参考】数式用２!$A$2:$AC$48,MATCH(P64,【参考】数式用２!$C$4:$AC$4,0)+2,0),"")</f>
        <v/>
      </c>
      <c r="R64" s="1071" t="s">
        <v>269</v>
      </c>
      <c r="S64" s="1059"/>
      <c r="T64" s="1062" t="s">
        <v>357</v>
      </c>
      <c r="U64" s="1059"/>
      <c r="V64" s="1062" t="s">
        <v>358</v>
      </c>
      <c r="W64" s="1059"/>
      <c r="X64" s="1062" t="s">
        <v>357</v>
      </c>
      <c r="Y64" s="1059"/>
      <c r="Z64" s="1062" t="s">
        <v>359</v>
      </c>
      <c r="AA64" s="1062" t="s">
        <v>172</v>
      </c>
      <c r="AB64" s="1062" t="str">
        <f>IF(S64&gt;=1,(W64*12+Y64)-(S64*12+U64)+1,"")</f>
        <v/>
      </c>
      <c r="AC64" s="1086" t="s">
        <v>360</v>
      </c>
      <c r="AD64" s="1065" t="str">
        <f>IFERROR(ROUNDDOWN(ROUND(L64*Q64,0)*M64,0)*AB64,"")</f>
        <v/>
      </c>
      <c r="AE64" s="1089" t="str">
        <f>IFERROR(ROUNDDOWN(ROUNDDOWN(ROUND(L64*VLOOKUP(K64,【参考】数式用２!$A$2:$AC$48,MATCH("処遇改善加算Ⅳ",【参考】数式用２!$C$4:$O$4,0)+2,0),0)*M64,0)*AB64*0.5,0), "")</f>
        <v/>
      </c>
      <c r="AF64" s="1074"/>
      <c r="AG64" s="1065" t="str">
        <f>IF(AND(AQ64&lt;&gt;"対象外", P64&lt;&gt;""),ROUNDDOWN(ROUND(L64*VLOOKUP(K64,【参考】数式用２!$A$2:$K$48,MATCH("ベア加算あり",【参考】数式用２!$C$4:$K$4,0)+2,0),0)*M64,0)*AB64,"")</f>
        <v/>
      </c>
      <c r="AH64" s="1083"/>
      <c r="AI64" s="1074"/>
      <c r="AJ64" s="1074"/>
      <c r="AK64" s="1077"/>
      <c r="AL64" s="1080"/>
      <c r="AM64" s="693" t="str">
        <f t="shared" ref="AM64" si="36">IF(Q64="","",IF(Q64&lt;O64,"！加算の要件上は問題ありませんが、令和６年度末の加算率と比較して、令和７年度の加算率が低くなっています。",""))</f>
        <v/>
      </c>
      <c r="AN64" s="385"/>
      <c r="AO64" s="1094" t="str">
        <f>IF(K64&lt;&gt;"","Q列に色付け","")</f>
        <v/>
      </c>
      <c r="AP64" s="1058" t="str">
        <f>IF(AND(AE64&lt;&gt;0,AE64&lt;&gt;""),IF(AF64="○","入力済","未入力"),"")</f>
        <v/>
      </c>
      <c r="AQ64" s="912" t="str">
        <f>IFERROR((VLOOKUP(N64, 【参考】数式用２!$BE$5:$BE$13, 1,FALSE)), "対象外")</f>
        <v>対象外</v>
      </c>
      <c r="AR64" s="836" t="str">
        <f>IF(AG64&lt;&gt;"",IF(AH64="○","入力済","未入力"),"")</f>
        <v/>
      </c>
      <c r="AS64" s="836" t="str">
        <f>IF(AND(P64&lt;&gt;"", AI64=""), "未入力", "入力済")</f>
        <v>入力済</v>
      </c>
      <c r="AT64" s="836" t="str">
        <f>IF(AND(P64&lt;&gt;"", P64&lt;&gt;"処遇改善加算Ⅳ", AJ64=""), "未入力", "入力済")</f>
        <v>入力済</v>
      </c>
      <c r="AU64" s="836" t="str">
        <f>IFERROR(VLOOKUP(K64, 【参考】数式用２!$BB$5:$BC$48, 2, FALSE), "")</f>
        <v/>
      </c>
      <c r="AV64" s="836" t="str">
        <f>IF(AND(P64&lt;&gt;"処遇改善加算Ⅲ",P64&lt;&gt;"処遇改善加算Ⅳ", P64&lt;&gt;"", AU64&lt;&gt;"対象外"), 1,"")</f>
        <v/>
      </c>
      <c r="AW64" s="836" t="str">
        <f>IFERROR("_"&amp;VLOOKUP(K64, 【参考】数式用２!$AG$2:$AH$48, 2, FALSE), "")</f>
        <v/>
      </c>
      <c r="AX64" s="1097" t="str">
        <f>IF(AND(P64="処遇改善加算Ⅰ", AL64=""), "未入力","入力済")</f>
        <v>入力済</v>
      </c>
      <c r="AY64" s="1094" t="str">
        <f>G64</f>
        <v/>
      </c>
      <c r="AZ64"/>
      <c r="BA64"/>
      <c r="BB64"/>
      <c r="BC64"/>
      <c r="BD64"/>
      <c r="BE64"/>
      <c r="BF64"/>
      <c r="BG64"/>
    </row>
    <row r="65" spans="1:59" ht="14.4">
      <c r="A65" s="1099"/>
      <c r="B65" s="1111"/>
      <c r="C65" s="1112"/>
      <c r="D65" s="1112"/>
      <c r="E65" s="1112"/>
      <c r="F65" s="1112"/>
      <c r="G65" s="1112"/>
      <c r="H65" s="1112"/>
      <c r="I65" s="1112"/>
      <c r="J65" s="1112"/>
      <c r="K65" s="1112"/>
      <c r="L65" s="1116"/>
      <c r="M65" s="1119"/>
      <c r="N65" s="1104"/>
      <c r="O65" s="1107"/>
      <c r="P65" s="1056"/>
      <c r="Q65" s="1069"/>
      <c r="R65" s="1072"/>
      <c r="S65" s="1060"/>
      <c r="T65" s="1063"/>
      <c r="U65" s="1060"/>
      <c r="V65" s="1063"/>
      <c r="W65" s="1060"/>
      <c r="X65" s="1063"/>
      <c r="Y65" s="1060"/>
      <c r="Z65" s="1063"/>
      <c r="AA65" s="1063"/>
      <c r="AB65" s="1063"/>
      <c r="AC65" s="1087"/>
      <c r="AD65" s="1066"/>
      <c r="AE65" s="1090"/>
      <c r="AF65" s="1075"/>
      <c r="AG65" s="1066"/>
      <c r="AH65" s="1084"/>
      <c r="AI65" s="1075"/>
      <c r="AJ65" s="1075"/>
      <c r="AK65" s="1078"/>
      <c r="AL65" s="1081"/>
      <c r="AM65" s="1092"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095"/>
      <c r="AP65" s="1058"/>
      <c r="AQ65" s="913"/>
      <c r="AR65" s="836"/>
      <c r="AS65" s="836"/>
      <c r="AT65" s="836"/>
      <c r="AU65" s="836"/>
      <c r="AV65" s="836"/>
      <c r="AW65" s="836"/>
      <c r="AX65" s="1097"/>
      <c r="AY65" s="1095"/>
      <c r="AZ65"/>
      <c r="BA65"/>
      <c r="BB65"/>
      <c r="BC65"/>
      <c r="BD65"/>
      <c r="BE65"/>
      <c r="BF65"/>
      <c r="BG65"/>
    </row>
    <row r="66" spans="1:59" ht="14.4">
      <c r="A66" s="1100"/>
      <c r="B66" s="1111"/>
      <c r="C66" s="1112"/>
      <c r="D66" s="1112"/>
      <c r="E66" s="1112"/>
      <c r="F66" s="1112"/>
      <c r="G66" s="1112"/>
      <c r="H66" s="1112"/>
      <c r="I66" s="1112"/>
      <c r="J66" s="1112"/>
      <c r="K66" s="1112"/>
      <c r="L66" s="1116"/>
      <c r="M66" s="1119"/>
      <c r="N66" s="1104"/>
      <c r="O66" s="1107"/>
      <c r="P66" s="1056"/>
      <c r="Q66" s="1069"/>
      <c r="R66" s="1072"/>
      <c r="S66" s="1060"/>
      <c r="T66" s="1063"/>
      <c r="U66" s="1060"/>
      <c r="V66" s="1063"/>
      <c r="W66" s="1060"/>
      <c r="X66" s="1063"/>
      <c r="Y66" s="1060"/>
      <c r="Z66" s="1063"/>
      <c r="AA66" s="1063"/>
      <c r="AB66" s="1063"/>
      <c r="AC66" s="1087"/>
      <c r="AD66" s="1066"/>
      <c r="AE66" s="1090"/>
      <c r="AF66" s="1075"/>
      <c r="AG66" s="1066"/>
      <c r="AH66" s="1084"/>
      <c r="AI66" s="1075"/>
      <c r="AJ66" s="1075"/>
      <c r="AK66" s="1078"/>
      <c r="AL66" s="1081"/>
      <c r="AM66" s="1093"/>
      <c r="AN66" s="385"/>
      <c r="AO66" s="1095"/>
      <c r="AP66" s="1058"/>
      <c r="AQ66" s="913"/>
      <c r="AR66" s="836"/>
      <c r="AS66" s="836"/>
      <c r="AT66" s="836"/>
      <c r="AU66" s="836"/>
      <c r="AV66" s="836"/>
      <c r="AW66" s="836"/>
      <c r="AX66" s="1097"/>
      <c r="AY66" s="1095"/>
      <c r="AZ66"/>
      <c r="BA66"/>
      <c r="BB66"/>
      <c r="BC66"/>
      <c r="BD66"/>
      <c r="BE66"/>
      <c r="BF66"/>
      <c r="BG66"/>
    </row>
    <row r="67" spans="1:59" ht="30" customHeight="1" thickBot="1">
      <c r="A67" s="1101"/>
      <c r="B67" s="1113"/>
      <c r="C67" s="1114"/>
      <c r="D67" s="1114"/>
      <c r="E67" s="1114"/>
      <c r="F67" s="1114"/>
      <c r="G67" s="1114"/>
      <c r="H67" s="1114"/>
      <c r="I67" s="1114"/>
      <c r="J67" s="1114"/>
      <c r="K67" s="1114"/>
      <c r="L67" s="1117"/>
      <c r="M67" s="1120"/>
      <c r="N67" s="1105"/>
      <c r="O67" s="1108"/>
      <c r="P67" s="1057"/>
      <c r="Q67" s="1070"/>
      <c r="R67" s="1073"/>
      <c r="S67" s="1061"/>
      <c r="T67" s="1064"/>
      <c r="U67" s="1061"/>
      <c r="V67" s="1064"/>
      <c r="W67" s="1061"/>
      <c r="X67" s="1064"/>
      <c r="Y67" s="1061"/>
      <c r="Z67" s="1064"/>
      <c r="AA67" s="1064"/>
      <c r="AB67" s="1064"/>
      <c r="AC67" s="1088"/>
      <c r="AD67" s="1067"/>
      <c r="AE67" s="1091"/>
      <c r="AF67" s="1076"/>
      <c r="AG67" s="1067"/>
      <c r="AH67" s="1085"/>
      <c r="AI67" s="1076"/>
      <c r="AJ67" s="1076"/>
      <c r="AK67" s="1079"/>
      <c r="AL67" s="1082"/>
      <c r="AM67" s="694"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096"/>
      <c r="AP67" s="1058"/>
      <c r="AQ67" s="914"/>
      <c r="AR67" s="836"/>
      <c r="AS67" s="836"/>
      <c r="AT67" s="836"/>
      <c r="AU67" s="836"/>
      <c r="AV67" s="836"/>
      <c r="AW67" s="836"/>
      <c r="AX67" s="1097"/>
      <c r="AY67" s="1096"/>
      <c r="AZ67"/>
      <c r="BA67"/>
      <c r="BB67"/>
      <c r="BC67"/>
      <c r="BD67"/>
      <c r="BE67"/>
      <c r="BF67"/>
      <c r="BG67"/>
    </row>
    <row r="68" spans="1:59" ht="30" customHeight="1">
      <c r="A68" s="1098">
        <v>15</v>
      </c>
      <c r="B68" s="1109" t="str">
        <f>IF(基本情報入力シート!B54="", "",基本情報入力シート!B54)</f>
        <v/>
      </c>
      <c r="C68" s="1110"/>
      <c r="D68" s="1110"/>
      <c r="E68" s="1110"/>
      <c r="F68" s="1110"/>
      <c r="G68" s="1110" t="str">
        <f>IF(基本情報入力シート!L54="", "",基本情報入力シート!L54)</f>
        <v/>
      </c>
      <c r="H68" s="1110" t="str">
        <f>IF(基本情報入力シート!Q54="", "",基本情報入力シート!Q54)</f>
        <v/>
      </c>
      <c r="I68" s="1110" t="str">
        <f>IF(基本情報入力シート!V54="", "",基本情報入力シート!V54)</f>
        <v/>
      </c>
      <c r="J68" s="1110" t="str">
        <f>IF(基本情報入力シート!W54="", "",基本情報入力シート!W54)</f>
        <v/>
      </c>
      <c r="K68" s="1110" t="str">
        <f>IF(基本情報入力シート!X54="", "",基本情報入力シート!X54)</f>
        <v/>
      </c>
      <c r="L68" s="1115" t="str">
        <f>IF(基本情報入力シート!AC54=0, "",基本情報入力シート!AC54)</f>
        <v/>
      </c>
      <c r="M68" s="1118" t="str">
        <f>IF(基本情報入力シート!AD54="", "",基本情報入力シート!AD54)</f>
        <v/>
      </c>
      <c r="N68" s="1103"/>
      <c r="O68" s="1106" t="str">
        <f>IFERROR(VLOOKUP(K68,【参考】数式用２!$A$2:$AD$48,MATCH(N68,【参考】数式用２!$C$4:$AD$4,0)+2,0),"")</f>
        <v/>
      </c>
      <c r="P68" s="1055"/>
      <c r="Q68" s="1068" t="str">
        <f>IFERROR(VLOOKUP(K68,【参考】数式用２!$A$2:$AC$48,MATCH(P68,【参考】数式用２!$C$4:$AC$4,0)+2,0),"")</f>
        <v/>
      </c>
      <c r="R68" s="1071" t="s">
        <v>269</v>
      </c>
      <c r="S68" s="1059"/>
      <c r="T68" s="1062" t="s">
        <v>357</v>
      </c>
      <c r="U68" s="1059"/>
      <c r="V68" s="1062" t="s">
        <v>358</v>
      </c>
      <c r="W68" s="1059"/>
      <c r="X68" s="1062" t="s">
        <v>357</v>
      </c>
      <c r="Y68" s="1059"/>
      <c r="Z68" s="1062" t="s">
        <v>359</v>
      </c>
      <c r="AA68" s="1062" t="s">
        <v>172</v>
      </c>
      <c r="AB68" s="1062" t="str">
        <f>IF(S68&gt;=1,(W68*12+Y68)-(S68*12+U68)+1,"")</f>
        <v/>
      </c>
      <c r="AC68" s="1086" t="s">
        <v>360</v>
      </c>
      <c r="AD68" s="1065" t="str">
        <f>IFERROR(ROUNDDOWN(ROUND(L68*Q68,0)*M68,0)*AB68,"")</f>
        <v/>
      </c>
      <c r="AE68" s="1089" t="str">
        <f>IFERROR(ROUNDDOWN(ROUNDDOWN(ROUND(L68*VLOOKUP(K68,【参考】数式用２!$A$2:$AC$48,MATCH("処遇改善加算Ⅳ",【参考】数式用２!$C$4:$O$4,0)+2,0),0)*M68,0)*AB68*0.5,0), "")</f>
        <v/>
      </c>
      <c r="AF68" s="1074"/>
      <c r="AG68" s="1065" t="str">
        <f>IF(AND(AQ68&lt;&gt;"対象外", P68&lt;&gt;""),ROUNDDOWN(ROUND(L68*VLOOKUP(K68,【参考】数式用２!$A$2:$K$48,MATCH("ベア加算あり",【参考】数式用２!$C$4:$K$4,0)+2,0),0)*M68,0)*AB68,"")</f>
        <v/>
      </c>
      <c r="AH68" s="1083"/>
      <c r="AI68" s="1074"/>
      <c r="AJ68" s="1074"/>
      <c r="AK68" s="1077"/>
      <c r="AL68" s="1080"/>
      <c r="AM68" s="693" t="str">
        <f t="shared" ref="AM68" si="39">IF(Q68="","",IF(Q68&lt;O68,"！加算の要件上は問題ありませんが、令和６年度末の加算率と比較して、令和７年度の加算率が低くなっています。",""))</f>
        <v/>
      </c>
      <c r="AN68" s="385"/>
      <c r="AO68" s="1094" t="str">
        <f>IF(K68&lt;&gt;"","Q列に色付け","")</f>
        <v/>
      </c>
      <c r="AP68" s="1058" t="str">
        <f>IF(AND(AE68&lt;&gt;0,AE68&lt;&gt;""),IF(AF68="○","入力済","未入力"),"")</f>
        <v/>
      </c>
      <c r="AQ68" s="912" t="str">
        <f>IFERROR((VLOOKUP(N68, 【参考】数式用２!$BE$5:$BE$13, 1,FALSE)), "対象外")</f>
        <v>対象外</v>
      </c>
      <c r="AR68" s="836" t="str">
        <f>IF(AG68&lt;&gt;"",IF(AH68="○","入力済","未入力"),"")</f>
        <v/>
      </c>
      <c r="AS68" s="836" t="str">
        <f>IF(AND(P68&lt;&gt;"", AI68=""), "未入力", "入力済")</f>
        <v>入力済</v>
      </c>
      <c r="AT68" s="836" t="str">
        <f>IF(AND(P68&lt;&gt;"", P68&lt;&gt;"処遇改善加算Ⅳ", AJ68=""), "未入力", "入力済")</f>
        <v>入力済</v>
      </c>
      <c r="AU68" s="836" t="str">
        <f>IFERROR(VLOOKUP(K68, 【参考】数式用２!$BB$5:$BC$48, 2, FALSE), "")</f>
        <v/>
      </c>
      <c r="AV68" s="836" t="str">
        <f>IF(AND(P68&lt;&gt;"処遇改善加算Ⅲ",P68&lt;&gt;"処遇改善加算Ⅳ", P68&lt;&gt;"", AU68&lt;&gt;"対象外"), 1,"")</f>
        <v/>
      </c>
      <c r="AW68" s="836" t="str">
        <f>IFERROR("_"&amp;VLOOKUP(K68, 【参考】数式用２!$AG$2:$AH$48, 2, FALSE), "")</f>
        <v/>
      </c>
      <c r="AX68" s="1097" t="str">
        <f>IF(AND(P68="処遇改善加算Ⅰ", AL68=""), "未入力","入力済")</f>
        <v>入力済</v>
      </c>
      <c r="AY68" s="1094" t="str">
        <f>G68</f>
        <v/>
      </c>
      <c r="AZ68"/>
      <c r="BA68"/>
      <c r="BB68"/>
      <c r="BC68"/>
      <c r="BD68"/>
      <c r="BE68"/>
      <c r="BF68"/>
      <c r="BG68"/>
    </row>
    <row r="69" spans="1:59" ht="14.4">
      <c r="A69" s="1099"/>
      <c r="B69" s="1111"/>
      <c r="C69" s="1112"/>
      <c r="D69" s="1112"/>
      <c r="E69" s="1112"/>
      <c r="F69" s="1112"/>
      <c r="G69" s="1112"/>
      <c r="H69" s="1112"/>
      <c r="I69" s="1112"/>
      <c r="J69" s="1112"/>
      <c r="K69" s="1112"/>
      <c r="L69" s="1116"/>
      <c r="M69" s="1119"/>
      <c r="N69" s="1104"/>
      <c r="O69" s="1107"/>
      <c r="P69" s="1056"/>
      <c r="Q69" s="1069"/>
      <c r="R69" s="1072"/>
      <c r="S69" s="1060"/>
      <c r="T69" s="1063"/>
      <c r="U69" s="1060"/>
      <c r="V69" s="1063"/>
      <c r="W69" s="1060"/>
      <c r="X69" s="1063"/>
      <c r="Y69" s="1060"/>
      <c r="Z69" s="1063"/>
      <c r="AA69" s="1063"/>
      <c r="AB69" s="1063"/>
      <c r="AC69" s="1087"/>
      <c r="AD69" s="1066"/>
      <c r="AE69" s="1090"/>
      <c r="AF69" s="1075"/>
      <c r="AG69" s="1066"/>
      <c r="AH69" s="1084"/>
      <c r="AI69" s="1075"/>
      <c r="AJ69" s="1075"/>
      <c r="AK69" s="1078"/>
      <c r="AL69" s="1081"/>
      <c r="AM69" s="1092"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095"/>
      <c r="AP69" s="1058"/>
      <c r="AQ69" s="913"/>
      <c r="AR69" s="836"/>
      <c r="AS69" s="836"/>
      <c r="AT69" s="836"/>
      <c r="AU69" s="836"/>
      <c r="AV69" s="836"/>
      <c r="AW69" s="836"/>
      <c r="AX69" s="1097"/>
      <c r="AY69" s="1095"/>
      <c r="AZ69"/>
      <c r="BA69"/>
      <c r="BB69"/>
      <c r="BC69"/>
      <c r="BD69"/>
      <c r="BE69"/>
      <c r="BF69"/>
      <c r="BG69"/>
    </row>
    <row r="70" spans="1:59" ht="14.4">
      <c r="A70" s="1100"/>
      <c r="B70" s="1111"/>
      <c r="C70" s="1112"/>
      <c r="D70" s="1112"/>
      <c r="E70" s="1112"/>
      <c r="F70" s="1112"/>
      <c r="G70" s="1112"/>
      <c r="H70" s="1112"/>
      <c r="I70" s="1112"/>
      <c r="J70" s="1112"/>
      <c r="K70" s="1112"/>
      <c r="L70" s="1116"/>
      <c r="M70" s="1119"/>
      <c r="N70" s="1104"/>
      <c r="O70" s="1107"/>
      <c r="P70" s="1056"/>
      <c r="Q70" s="1069"/>
      <c r="R70" s="1072"/>
      <c r="S70" s="1060"/>
      <c r="T70" s="1063"/>
      <c r="U70" s="1060"/>
      <c r="V70" s="1063"/>
      <c r="W70" s="1060"/>
      <c r="X70" s="1063"/>
      <c r="Y70" s="1060"/>
      <c r="Z70" s="1063"/>
      <c r="AA70" s="1063"/>
      <c r="AB70" s="1063"/>
      <c r="AC70" s="1087"/>
      <c r="AD70" s="1066"/>
      <c r="AE70" s="1090"/>
      <c r="AF70" s="1075"/>
      <c r="AG70" s="1066"/>
      <c r="AH70" s="1084"/>
      <c r="AI70" s="1075"/>
      <c r="AJ70" s="1075"/>
      <c r="AK70" s="1078"/>
      <c r="AL70" s="1081"/>
      <c r="AM70" s="1093"/>
      <c r="AN70" s="385"/>
      <c r="AO70" s="1095"/>
      <c r="AP70" s="1058"/>
      <c r="AQ70" s="913"/>
      <c r="AR70" s="836"/>
      <c r="AS70" s="836"/>
      <c r="AT70" s="836"/>
      <c r="AU70" s="836"/>
      <c r="AV70" s="836"/>
      <c r="AW70" s="836"/>
      <c r="AX70" s="1097"/>
      <c r="AY70" s="1095"/>
      <c r="AZ70"/>
      <c r="BA70"/>
      <c r="BB70"/>
      <c r="BC70"/>
      <c r="BD70"/>
      <c r="BE70"/>
      <c r="BF70"/>
      <c r="BG70"/>
    </row>
    <row r="71" spans="1:59" ht="30" customHeight="1" thickBot="1">
      <c r="A71" s="1101"/>
      <c r="B71" s="1113"/>
      <c r="C71" s="1114"/>
      <c r="D71" s="1114"/>
      <c r="E71" s="1114"/>
      <c r="F71" s="1114"/>
      <c r="G71" s="1114"/>
      <c r="H71" s="1114"/>
      <c r="I71" s="1114"/>
      <c r="J71" s="1114"/>
      <c r="K71" s="1114"/>
      <c r="L71" s="1117"/>
      <c r="M71" s="1120"/>
      <c r="N71" s="1105"/>
      <c r="O71" s="1108"/>
      <c r="P71" s="1057"/>
      <c r="Q71" s="1070"/>
      <c r="R71" s="1073"/>
      <c r="S71" s="1061"/>
      <c r="T71" s="1064"/>
      <c r="U71" s="1061"/>
      <c r="V71" s="1064"/>
      <c r="W71" s="1061"/>
      <c r="X71" s="1064"/>
      <c r="Y71" s="1061"/>
      <c r="Z71" s="1064"/>
      <c r="AA71" s="1064"/>
      <c r="AB71" s="1064"/>
      <c r="AC71" s="1088"/>
      <c r="AD71" s="1067"/>
      <c r="AE71" s="1091"/>
      <c r="AF71" s="1076"/>
      <c r="AG71" s="1067"/>
      <c r="AH71" s="1085"/>
      <c r="AI71" s="1076"/>
      <c r="AJ71" s="1076"/>
      <c r="AK71" s="1079"/>
      <c r="AL71" s="1082"/>
      <c r="AM71" s="694"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096"/>
      <c r="AP71" s="1058"/>
      <c r="AQ71" s="914"/>
      <c r="AR71" s="836"/>
      <c r="AS71" s="836"/>
      <c r="AT71" s="836"/>
      <c r="AU71" s="836"/>
      <c r="AV71" s="836"/>
      <c r="AW71" s="836"/>
      <c r="AX71" s="1097"/>
      <c r="AY71" s="1096"/>
      <c r="AZ71"/>
      <c r="BA71"/>
      <c r="BB71"/>
      <c r="BC71"/>
      <c r="BD71"/>
      <c r="BE71"/>
      <c r="BF71"/>
      <c r="BG71"/>
    </row>
    <row r="72" spans="1:59" ht="30" customHeight="1">
      <c r="A72" s="1098">
        <v>16</v>
      </c>
      <c r="B72" s="1109" t="str">
        <f>IF(基本情報入力シート!B55="", "",基本情報入力シート!B55)</f>
        <v/>
      </c>
      <c r="C72" s="1110"/>
      <c r="D72" s="1110"/>
      <c r="E72" s="1110"/>
      <c r="F72" s="1110"/>
      <c r="G72" s="1110" t="str">
        <f>IF(基本情報入力シート!L55="", "",基本情報入力シート!L55)</f>
        <v/>
      </c>
      <c r="H72" s="1110" t="str">
        <f>IF(基本情報入力シート!Q55="", "",基本情報入力シート!Q55)</f>
        <v/>
      </c>
      <c r="I72" s="1110" t="str">
        <f>IF(基本情報入力シート!V55="", "",基本情報入力シート!V55)</f>
        <v/>
      </c>
      <c r="J72" s="1110" t="str">
        <f>IF(基本情報入力シート!W55="", "",基本情報入力シート!W55)</f>
        <v/>
      </c>
      <c r="K72" s="1110" t="str">
        <f>IF(基本情報入力シート!X55="", "",基本情報入力シート!X55)</f>
        <v/>
      </c>
      <c r="L72" s="1115" t="str">
        <f>IF(基本情報入力シート!AC55=0, "",基本情報入力シート!AC55)</f>
        <v/>
      </c>
      <c r="M72" s="1118" t="str">
        <f>IF(基本情報入力シート!AD55="", "",基本情報入力シート!AD55)</f>
        <v/>
      </c>
      <c r="N72" s="1103"/>
      <c r="O72" s="1106" t="str">
        <f>IFERROR(VLOOKUP(K72,【参考】数式用２!$A$2:$AD$48,MATCH(N72,【参考】数式用２!$C$4:$AD$4,0)+2,0),"")</f>
        <v/>
      </c>
      <c r="P72" s="1055"/>
      <c r="Q72" s="1068" t="str">
        <f>IFERROR(VLOOKUP(K72,【参考】数式用２!$A$2:$AC$48,MATCH(P72,【参考】数式用２!$C$4:$AC$4,0)+2,0),"")</f>
        <v/>
      </c>
      <c r="R72" s="1071" t="s">
        <v>269</v>
      </c>
      <c r="S72" s="1059"/>
      <c r="T72" s="1062" t="s">
        <v>357</v>
      </c>
      <c r="U72" s="1059"/>
      <c r="V72" s="1062" t="s">
        <v>358</v>
      </c>
      <c r="W72" s="1059"/>
      <c r="X72" s="1062" t="s">
        <v>357</v>
      </c>
      <c r="Y72" s="1059"/>
      <c r="Z72" s="1062" t="s">
        <v>359</v>
      </c>
      <c r="AA72" s="1062" t="s">
        <v>172</v>
      </c>
      <c r="AB72" s="1062" t="str">
        <f>IF(S72&gt;=1,(W72*12+Y72)-(S72*12+U72)+1,"")</f>
        <v/>
      </c>
      <c r="AC72" s="1086" t="s">
        <v>360</v>
      </c>
      <c r="AD72" s="1065" t="str">
        <f>IFERROR(ROUNDDOWN(ROUND(L72*Q72,0)*M72,0)*AB72,"")</f>
        <v/>
      </c>
      <c r="AE72" s="1089" t="str">
        <f>IFERROR(ROUNDDOWN(ROUNDDOWN(ROUND(L72*VLOOKUP(K72,【参考】数式用２!$A$2:$AC$48,MATCH("処遇改善加算Ⅳ",【参考】数式用２!$C$4:$O$4,0)+2,0),0)*M72,0)*AB72*0.5,0), "")</f>
        <v/>
      </c>
      <c r="AF72" s="1074"/>
      <c r="AG72" s="1065" t="str">
        <f>IF(AND(AQ72&lt;&gt;"対象外", P72&lt;&gt;""),ROUNDDOWN(ROUND(L72*VLOOKUP(K72,【参考】数式用２!$A$2:$K$48,MATCH("ベア加算あり",【参考】数式用２!$C$4:$K$4,0)+2,0),0)*M72,0)*AB72,"")</f>
        <v/>
      </c>
      <c r="AH72" s="1083"/>
      <c r="AI72" s="1074"/>
      <c r="AJ72" s="1074"/>
      <c r="AK72" s="1077"/>
      <c r="AL72" s="1080"/>
      <c r="AM72" s="693" t="str">
        <f t="shared" ref="AM72" si="42">IF(Q72="","",IF(Q72&lt;O72,"！加算の要件上は問題ありませんが、令和６年度末の加算率と比較して、令和７年度の加算率が低くなっています。",""))</f>
        <v/>
      </c>
      <c r="AN72" s="385"/>
      <c r="AO72" s="1094" t="str">
        <f>IF(K72&lt;&gt;"","Q列に色付け","")</f>
        <v/>
      </c>
      <c r="AP72" s="1058" t="str">
        <f>IF(AND(AE72&lt;&gt;0,AE72&lt;&gt;""),IF(AF72="○","入力済","未入力"),"")</f>
        <v/>
      </c>
      <c r="AQ72" s="912" t="str">
        <f>IFERROR((VLOOKUP(N72, 【参考】数式用２!$BE$5:$BE$13, 1,FALSE)), "対象外")</f>
        <v>対象外</v>
      </c>
      <c r="AR72" s="836" t="str">
        <f>IF(AG72&lt;&gt;"",IF(AH72="○","入力済","未入力"),"")</f>
        <v/>
      </c>
      <c r="AS72" s="836" t="str">
        <f>IF(AND(P72&lt;&gt;"", AI72=""), "未入力", "入力済")</f>
        <v>入力済</v>
      </c>
      <c r="AT72" s="836" t="str">
        <f>IF(AND(P72&lt;&gt;"", P72&lt;&gt;"処遇改善加算Ⅳ", AJ72=""), "未入力", "入力済")</f>
        <v>入力済</v>
      </c>
      <c r="AU72" s="836" t="str">
        <f>IFERROR(VLOOKUP(K72, 【参考】数式用２!$BB$5:$BC$48, 2, FALSE), "")</f>
        <v/>
      </c>
      <c r="AV72" s="836" t="str">
        <f>IF(AND(P72&lt;&gt;"処遇改善加算Ⅲ",P72&lt;&gt;"処遇改善加算Ⅳ", P72&lt;&gt;"", AU72&lt;&gt;"対象外"), 1,"")</f>
        <v/>
      </c>
      <c r="AW72" s="836" t="str">
        <f>IFERROR("_"&amp;VLOOKUP(K72, 【参考】数式用２!$AG$2:$AH$48, 2, FALSE), "")</f>
        <v/>
      </c>
      <c r="AX72" s="1097" t="str">
        <f>IF(AND(P72="処遇改善加算Ⅰ", AL72=""), "未入力","入力済")</f>
        <v>入力済</v>
      </c>
      <c r="AY72" s="1094" t="str">
        <f>G72</f>
        <v/>
      </c>
      <c r="AZ72"/>
      <c r="BA72"/>
      <c r="BB72"/>
      <c r="BC72"/>
      <c r="BD72"/>
      <c r="BE72"/>
      <c r="BF72"/>
      <c r="BG72"/>
    </row>
    <row r="73" spans="1:59" ht="14.4">
      <c r="A73" s="1099"/>
      <c r="B73" s="1111"/>
      <c r="C73" s="1112"/>
      <c r="D73" s="1112"/>
      <c r="E73" s="1112"/>
      <c r="F73" s="1112"/>
      <c r="G73" s="1112"/>
      <c r="H73" s="1112"/>
      <c r="I73" s="1112"/>
      <c r="J73" s="1112"/>
      <c r="K73" s="1112"/>
      <c r="L73" s="1116"/>
      <c r="M73" s="1119"/>
      <c r="N73" s="1104"/>
      <c r="O73" s="1107"/>
      <c r="P73" s="1056"/>
      <c r="Q73" s="1069"/>
      <c r="R73" s="1072"/>
      <c r="S73" s="1060"/>
      <c r="T73" s="1063"/>
      <c r="U73" s="1060"/>
      <c r="V73" s="1063"/>
      <c r="W73" s="1060"/>
      <c r="X73" s="1063"/>
      <c r="Y73" s="1060"/>
      <c r="Z73" s="1063"/>
      <c r="AA73" s="1063"/>
      <c r="AB73" s="1063"/>
      <c r="AC73" s="1087"/>
      <c r="AD73" s="1066"/>
      <c r="AE73" s="1090"/>
      <c r="AF73" s="1075"/>
      <c r="AG73" s="1066"/>
      <c r="AH73" s="1084"/>
      <c r="AI73" s="1075"/>
      <c r="AJ73" s="1075"/>
      <c r="AK73" s="1078"/>
      <c r="AL73" s="1081"/>
      <c r="AM73" s="1092"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095"/>
      <c r="AP73" s="1058"/>
      <c r="AQ73" s="913"/>
      <c r="AR73" s="836"/>
      <c r="AS73" s="836"/>
      <c r="AT73" s="836"/>
      <c r="AU73" s="836"/>
      <c r="AV73" s="836"/>
      <c r="AW73" s="836"/>
      <c r="AX73" s="1097"/>
      <c r="AY73" s="1095"/>
      <c r="AZ73"/>
      <c r="BA73"/>
      <c r="BB73"/>
      <c r="BC73"/>
      <c r="BD73"/>
      <c r="BE73"/>
      <c r="BF73"/>
      <c r="BG73"/>
    </row>
    <row r="74" spans="1:59" ht="14.4">
      <c r="A74" s="1100"/>
      <c r="B74" s="1111"/>
      <c r="C74" s="1112"/>
      <c r="D74" s="1112"/>
      <c r="E74" s="1112"/>
      <c r="F74" s="1112"/>
      <c r="G74" s="1112"/>
      <c r="H74" s="1112"/>
      <c r="I74" s="1112"/>
      <c r="J74" s="1112"/>
      <c r="K74" s="1112"/>
      <c r="L74" s="1116"/>
      <c r="M74" s="1119"/>
      <c r="N74" s="1104"/>
      <c r="O74" s="1107"/>
      <c r="P74" s="1056"/>
      <c r="Q74" s="1069"/>
      <c r="R74" s="1072"/>
      <c r="S74" s="1060"/>
      <c r="T74" s="1063"/>
      <c r="U74" s="1060"/>
      <c r="V74" s="1063"/>
      <c r="W74" s="1060"/>
      <c r="X74" s="1063"/>
      <c r="Y74" s="1060"/>
      <c r="Z74" s="1063"/>
      <c r="AA74" s="1063"/>
      <c r="AB74" s="1063"/>
      <c r="AC74" s="1087"/>
      <c r="AD74" s="1066"/>
      <c r="AE74" s="1090"/>
      <c r="AF74" s="1075"/>
      <c r="AG74" s="1066"/>
      <c r="AH74" s="1084"/>
      <c r="AI74" s="1075"/>
      <c r="AJ74" s="1075"/>
      <c r="AK74" s="1078"/>
      <c r="AL74" s="1081"/>
      <c r="AM74" s="1093"/>
      <c r="AN74" s="385"/>
      <c r="AO74" s="1095"/>
      <c r="AP74" s="1058"/>
      <c r="AQ74" s="913"/>
      <c r="AR74" s="836"/>
      <c r="AS74" s="836"/>
      <c r="AT74" s="836"/>
      <c r="AU74" s="836"/>
      <c r="AV74" s="836"/>
      <c r="AW74" s="836"/>
      <c r="AX74" s="1097"/>
      <c r="AY74" s="1095"/>
      <c r="AZ74"/>
      <c r="BA74"/>
      <c r="BB74"/>
      <c r="BC74"/>
      <c r="BD74"/>
      <c r="BE74"/>
      <c r="BF74"/>
      <c r="BG74"/>
    </row>
    <row r="75" spans="1:59" ht="30" customHeight="1" thickBot="1">
      <c r="A75" s="1101"/>
      <c r="B75" s="1113"/>
      <c r="C75" s="1114"/>
      <c r="D75" s="1114"/>
      <c r="E75" s="1114"/>
      <c r="F75" s="1114"/>
      <c r="G75" s="1114"/>
      <c r="H75" s="1114"/>
      <c r="I75" s="1114"/>
      <c r="J75" s="1114"/>
      <c r="K75" s="1114"/>
      <c r="L75" s="1117"/>
      <c r="M75" s="1120"/>
      <c r="N75" s="1105"/>
      <c r="O75" s="1108"/>
      <c r="P75" s="1057"/>
      <c r="Q75" s="1070"/>
      <c r="R75" s="1073"/>
      <c r="S75" s="1061"/>
      <c r="T75" s="1064"/>
      <c r="U75" s="1061"/>
      <c r="V75" s="1064"/>
      <c r="W75" s="1061"/>
      <c r="X75" s="1064"/>
      <c r="Y75" s="1061"/>
      <c r="Z75" s="1064"/>
      <c r="AA75" s="1064"/>
      <c r="AB75" s="1064"/>
      <c r="AC75" s="1088"/>
      <c r="AD75" s="1067"/>
      <c r="AE75" s="1091"/>
      <c r="AF75" s="1076"/>
      <c r="AG75" s="1067"/>
      <c r="AH75" s="1085"/>
      <c r="AI75" s="1076"/>
      <c r="AJ75" s="1076"/>
      <c r="AK75" s="1079"/>
      <c r="AL75" s="1082"/>
      <c r="AM75" s="694"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096"/>
      <c r="AP75" s="1058"/>
      <c r="AQ75" s="914"/>
      <c r="AR75" s="836"/>
      <c r="AS75" s="836"/>
      <c r="AT75" s="836"/>
      <c r="AU75" s="836"/>
      <c r="AV75" s="836"/>
      <c r="AW75" s="836"/>
      <c r="AX75" s="1097"/>
      <c r="AY75" s="1096"/>
      <c r="AZ75"/>
      <c r="BA75"/>
      <c r="BB75"/>
      <c r="BC75"/>
      <c r="BD75"/>
      <c r="BE75"/>
      <c r="BF75"/>
      <c r="BG75"/>
    </row>
    <row r="76" spans="1:59" ht="30" customHeight="1">
      <c r="A76" s="1098">
        <v>17</v>
      </c>
      <c r="B76" s="1109" t="str">
        <f>IF(基本情報入力シート!B56="", "",基本情報入力シート!B56)</f>
        <v/>
      </c>
      <c r="C76" s="1110"/>
      <c r="D76" s="1110"/>
      <c r="E76" s="1110"/>
      <c r="F76" s="1110"/>
      <c r="G76" s="1110" t="str">
        <f>IF(基本情報入力シート!L56="", "",基本情報入力シート!L56)</f>
        <v/>
      </c>
      <c r="H76" s="1110" t="str">
        <f>IF(基本情報入力シート!Q56="", "",基本情報入力シート!Q56)</f>
        <v/>
      </c>
      <c r="I76" s="1110" t="str">
        <f>IF(基本情報入力シート!V56="", "",基本情報入力シート!V56)</f>
        <v/>
      </c>
      <c r="J76" s="1110" t="str">
        <f>IF(基本情報入力シート!W56="", "",基本情報入力シート!W56)</f>
        <v/>
      </c>
      <c r="K76" s="1110" t="str">
        <f>IF(基本情報入力シート!X56="", "",基本情報入力シート!X56)</f>
        <v/>
      </c>
      <c r="L76" s="1115" t="str">
        <f>IF(基本情報入力シート!AC56=0, "",基本情報入力シート!AC56)</f>
        <v/>
      </c>
      <c r="M76" s="1118" t="str">
        <f>IF(基本情報入力シート!AD56="", "",基本情報入力シート!AD56)</f>
        <v/>
      </c>
      <c r="N76" s="1103"/>
      <c r="O76" s="1106" t="str">
        <f>IFERROR(VLOOKUP(K76,【参考】数式用２!$A$2:$AD$48,MATCH(N76,【参考】数式用２!$C$4:$AD$4,0)+2,0),"")</f>
        <v/>
      </c>
      <c r="P76" s="1055"/>
      <c r="Q76" s="1068" t="str">
        <f>IFERROR(VLOOKUP(K76,【参考】数式用２!$A$2:$AC$48,MATCH(P76,【参考】数式用２!$C$4:$AC$4,0)+2,0),"")</f>
        <v/>
      </c>
      <c r="R76" s="1071" t="s">
        <v>269</v>
      </c>
      <c r="S76" s="1059"/>
      <c r="T76" s="1062" t="s">
        <v>357</v>
      </c>
      <c r="U76" s="1059"/>
      <c r="V76" s="1062" t="s">
        <v>358</v>
      </c>
      <c r="W76" s="1059"/>
      <c r="X76" s="1062" t="s">
        <v>357</v>
      </c>
      <c r="Y76" s="1059"/>
      <c r="Z76" s="1062" t="s">
        <v>359</v>
      </c>
      <c r="AA76" s="1062" t="s">
        <v>172</v>
      </c>
      <c r="AB76" s="1062" t="str">
        <f>IF(S76&gt;=1,(W76*12+Y76)-(S76*12+U76)+1,"")</f>
        <v/>
      </c>
      <c r="AC76" s="1086" t="s">
        <v>360</v>
      </c>
      <c r="AD76" s="1065" t="str">
        <f>IFERROR(ROUNDDOWN(ROUND(L76*Q76,0)*M76,0)*AB76,"")</f>
        <v/>
      </c>
      <c r="AE76" s="1089" t="str">
        <f>IFERROR(ROUNDDOWN(ROUNDDOWN(ROUND(L76*VLOOKUP(K76,【参考】数式用２!$A$2:$AC$48,MATCH("処遇改善加算Ⅳ",【参考】数式用２!$C$4:$O$4,0)+2,0),0)*M76,0)*AB76*0.5,0), "")</f>
        <v/>
      </c>
      <c r="AF76" s="1074"/>
      <c r="AG76" s="1065" t="str">
        <f>IF(AND(AQ76&lt;&gt;"対象外", P76&lt;&gt;""),ROUNDDOWN(ROUND(L76*VLOOKUP(K76,【参考】数式用２!$A$2:$K$48,MATCH("ベア加算あり",【参考】数式用２!$C$4:$K$4,0)+2,0),0)*M76,0)*AB76,"")</f>
        <v/>
      </c>
      <c r="AH76" s="1083"/>
      <c r="AI76" s="1074"/>
      <c r="AJ76" s="1074"/>
      <c r="AK76" s="1077"/>
      <c r="AL76" s="1080"/>
      <c r="AM76" s="693" t="str">
        <f t="shared" ref="AM76" si="45">IF(Q76="","",IF(Q76&lt;O76,"！加算の要件上は問題ありませんが、令和６年度末の加算率と比較して、令和７年度の加算率が低くなっています。",""))</f>
        <v/>
      </c>
      <c r="AN76" s="385"/>
      <c r="AO76" s="1094" t="str">
        <f>IF(K76&lt;&gt;"","Q列に色付け","")</f>
        <v/>
      </c>
      <c r="AP76" s="1058" t="str">
        <f>IF(AND(AE76&lt;&gt;0,AE76&lt;&gt;""),IF(AF76="○","入力済","未入力"),"")</f>
        <v/>
      </c>
      <c r="AQ76" s="912" t="str">
        <f>IFERROR((VLOOKUP(N76, 【参考】数式用２!$BE$5:$BE$13, 1,FALSE)), "対象外")</f>
        <v>対象外</v>
      </c>
      <c r="AR76" s="836" t="str">
        <f>IF(AG76&lt;&gt;"",IF(AH76="○","入力済","未入力"),"")</f>
        <v/>
      </c>
      <c r="AS76" s="836" t="str">
        <f>IF(AND(P76&lt;&gt;"", AI76=""), "未入力", "入力済")</f>
        <v>入力済</v>
      </c>
      <c r="AT76" s="836" t="str">
        <f>IF(AND(P76&lt;&gt;"", P76&lt;&gt;"処遇改善加算Ⅳ", AJ76=""), "未入力", "入力済")</f>
        <v>入力済</v>
      </c>
      <c r="AU76" s="836" t="str">
        <f>IFERROR(VLOOKUP(K76, 【参考】数式用２!$BB$5:$BC$48, 2, FALSE), "")</f>
        <v/>
      </c>
      <c r="AV76" s="836" t="str">
        <f>IF(AND(P76&lt;&gt;"処遇改善加算Ⅲ",P76&lt;&gt;"処遇改善加算Ⅳ", P76&lt;&gt;"", AU76&lt;&gt;"対象外"), 1,"")</f>
        <v/>
      </c>
      <c r="AW76" s="836" t="str">
        <f>IFERROR("_"&amp;VLOOKUP(K76, 【参考】数式用２!$AG$2:$AH$48, 2, FALSE), "")</f>
        <v/>
      </c>
      <c r="AX76" s="1097" t="str">
        <f>IF(AND(P76="処遇改善加算Ⅰ", AL76=""), "未入力","入力済")</f>
        <v>入力済</v>
      </c>
      <c r="AY76" s="1094" t="str">
        <f>G76</f>
        <v/>
      </c>
      <c r="AZ76"/>
      <c r="BA76"/>
      <c r="BB76"/>
      <c r="BC76"/>
      <c r="BD76"/>
      <c r="BE76"/>
      <c r="BF76"/>
      <c r="BG76"/>
    </row>
    <row r="77" spans="1:59" ht="14.4">
      <c r="A77" s="1099"/>
      <c r="B77" s="1111"/>
      <c r="C77" s="1112"/>
      <c r="D77" s="1112"/>
      <c r="E77" s="1112"/>
      <c r="F77" s="1112"/>
      <c r="G77" s="1112"/>
      <c r="H77" s="1112"/>
      <c r="I77" s="1112"/>
      <c r="J77" s="1112"/>
      <c r="K77" s="1112"/>
      <c r="L77" s="1116"/>
      <c r="M77" s="1119"/>
      <c r="N77" s="1104"/>
      <c r="O77" s="1107"/>
      <c r="P77" s="1056"/>
      <c r="Q77" s="1069"/>
      <c r="R77" s="1072"/>
      <c r="S77" s="1060"/>
      <c r="T77" s="1063"/>
      <c r="U77" s="1060"/>
      <c r="V77" s="1063"/>
      <c r="W77" s="1060"/>
      <c r="X77" s="1063"/>
      <c r="Y77" s="1060"/>
      <c r="Z77" s="1063"/>
      <c r="AA77" s="1063"/>
      <c r="AB77" s="1063"/>
      <c r="AC77" s="1087"/>
      <c r="AD77" s="1066"/>
      <c r="AE77" s="1090"/>
      <c r="AF77" s="1075"/>
      <c r="AG77" s="1066"/>
      <c r="AH77" s="1084"/>
      <c r="AI77" s="1075"/>
      <c r="AJ77" s="1075"/>
      <c r="AK77" s="1078"/>
      <c r="AL77" s="1081"/>
      <c r="AM77" s="1092"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095"/>
      <c r="AP77" s="1058"/>
      <c r="AQ77" s="913"/>
      <c r="AR77" s="836"/>
      <c r="AS77" s="836"/>
      <c r="AT77" s="836"/>
      <c r="AU77" s="836"/>
      <c r="AV77" s="836"/>
      <c r="AW77" s="836"/>
      <c r="AX77" s="1097"/>
      <c r="AY77" s="1095"/>
      <c r="AZ77"/>
      <c r="BA77"/>
      <c r="BB77"/>
      <c r="BC77"/>
      <c r="BD77"/>
      <c r="BE77"/>
      <c r="BF77"/>
      <c r="BG77"/>
    </row>
    <row r="78" spans="1:59" ht="14.4">
      <c r="A78" s="1100"/>
      <c r="B78" s="1111"/>
      <c r="C78" s="1112"/>
      <c r="D78" s="1112"/>
      <c r="E78" s="1112"/>
      <c r="F78" s="1112"/>
      <c r="G78" s="1112"/>
      <c r="H78" s="1112"/>
      <c r="I78" s="1112"/>
      <c r="J78" s="1112"/>
      <c r="K78" s="1112"/>
      <c r="L78" s="1116"/>
      <c r="M78" s="1119"/>
      <c r="N78" s="1104"/>
      <c r="O78" s="1107"/>
      <c r="P78" s="1056"/>
      <c r="Q78" s="1069"/>
      <c r="R78" s="1072"/>
      <c r="S78" s="1060"/>
      <c r="T78" s="1063"/>
      <c r="U78" s="1060"/>
      <c r="V78" s="1063"/>
      <c r="W78" s="1060"/>
      <c r="X78" s="1063"/>
      <c r="Y78" s="1060"/>
      <c r="Z78" s="1063"/>
      <c r="AA78" s="1063"/>
      <c r="AB78" s="1063"/>
      <c r="AC78" s="1087"/>
      <c r="AD78" s="1066"/>
      <c r="AE78" s="1090"/>
      <c r="AF78" s="1075"/>
      <c r="AG78" s="1066"/>
      <c r="AH78" s="1084"/>
      <c r="AI78" s="1075"/>
      <c r="AJ78" s="1075"/>
      <c r="AK78" s="1078"/>
      <c r="AL78" s="1081"/>
      <c r="AM78" s="1093"/>
      <c r="AN78" s="385"/>
      <c r="AO78" s="1095"/>
      <c r="AP78" s="1058"/>
      <c r="AQ78" s="913"/>
      <c r="AR78" s="836"/>
      <c r="AS78" s="836"/>
      <c r="AT78" s="836"/>
      <c r="AU78" s="836"/>
      <c r="AV78" s="836"/>
      <c r="AW78" s="836"/>
      <c r="AX78" s="1097"/>
      <c r="AY78" s="1095"/>
      <c r="AZ78"/>
      <c r="BA78"/>
      <c r="BB78"/>
      <c r="BC78"/>
      <c r="BD78"/>
      <c r="BE78"/>
      <c r="BF78"/>
      <c r="BG78"/>
    </row>
    <row r="79" spans="1:59" ht="30" customHeight="1" thickBot="1">
      <c r="A79" s="1101"/>
      <c r="B79" s="1113"/>
      <c r="C79" s="1114"/>
      <c r="D79" s="1114"/>
      <c r="E79" s="1114"/>
      <c r="F79" s="1114"/>
      <c r="G79" s="1114"/>
      <c r="H79" s="1114"/>
      <c r="I79" s="1114"/>
      <c r="J79" s="1114"/>
      <c r="K79" s="1114"/>
      <c r="L79" s="1117"/>
      <c r="M79" s="1120"/>
      <c r="N79" s="1105"/>
      <c r="O79" s="1108"/>
      <c r="P79" s="1057"/>
      <c r="Q79" s="1070"/>
      <c r="R79" s="1073"/>
      <c r="S79" s="1061"/>
      <c r="T79" s="1064"/>
      <c r="U79" s="1061"/>
      <c r="V79" s="1064"/>
      <c r="W79" s="1061"/>
      <c r="X79" s="1064"/>
      <c r="Y79" s="1061"/>
      <c r="Z79" s="1064"/>
      <c r="AA79" s="1064"/>
      <c r="AB79" s="1064"/>
      <c r="AC79" s="1088"/>
      <c r="AD79" s="1067"/>
      <c r="AE79" s="1091"/>
      <c r="AF79" s="1076"/>
      <c r="AG79" s="1067"/>
      <c r="AH79" s="1085"/>
      <c r="AI79" s="1076"/>
      <c r="AJ79" s="1076"/>
      <c r="AK79" s="1079"/>
      <c r="AL79" s="1082"/>
      <c r="AM79" s="694"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096"/>
      <c r="AP79" s="1058"/>
      <c r="AQ79" s="914"/>
      <c r="AR79" s="836"/>
      <c r="AS79" s="836"/>
      <c r="AT79" s="836"/>
      <c r="AU79" s="836"/>
      <c r="AV79" s="836"/>
      <c r="AW79" s="836"/>
      <c r="AX79" s="1097"/>
      <c r="AY79" s="1096"/>
      <c r="AZ79"/>
      <c r="BA79"/>
      <c r="BB79"/>
      <c r="BC79"/>
      <c r="BD79"/>
      <c r="BE79"/>
      <c r="BF79"/>
      <c r="BG79"/>
    </row>
    <row r="80" spans="1:59" ht="30" customHeight="1">
      <c r="A80" s="1098">
        <v>18</v>
      </c>
      <c r="B80" s="1109" t="str">
        <f>IF(基本情報入力シート!B57="", "",基本情報入力シート!B57)</f>
        <v/>
      </c>
      <c r="C80" s="1110"/>
      <c r="D80" s="1110"/>
      <c r="E80" s="1110"/>
      <c r="F80" s="1110"/>
      <c r="G80" s="1110" t="str">
        <f>IF(基本情報入力シート!L57="", "",基本情報入力シート!L57)</f>
        <v/>
      </c>
      <c r="H80" s="1110" t="str">
        <f>IF(基本情報入力シート!Q57="", "",基本情報入力シート!Q57)</f>
        <v/>
      </c>
      <c r="I80" s="1110" t="str">
        <f>IF(基本情報入力シート!V57="", "",基本情報入力シート!V57)</f>
        <v/>
      </c>
      <c r="J80" s="1110" t="str">
        <f>IF(基本情報入力シート!W57="", "",基本情報入力シート!W57)</f>
        <v/>
      </c>
      <c r="K80" s="1110" t="str">
        <f>IF(基本情報入力シート!X57="", "",基本情報入力シート!X57)</f>
        <v/>
      </c>
      <c r="L80" s="1115" t="str">
        <f>IF(基本情報入力シート!AC57=0, "",基本情報入力シート!AC57)</f>
        <v/>
      </c>
      <c r="M80" s="1118" t="str">
        <f>IF(基本情報入力シート!AD57="", "",基本情報入力シート!AD57)</f>
        <v/>
      </c>
      <c r="N80" s="1103"/>
      <c r="O80" s="1106" t="str">
        <f>IFERROR(VLOOKUP(K80,【参考】数式用２!$A$2:$AD$48,MATCH(N80,【参考】数式用２!$C$4:$AD$4,0)+2,0),"")</f>
        <v/>
      </c>
      <c r="P80" s="1055"/>
      <c r="Q80" s="1068" t="str">
        <f>IFERROR(VLOOKUP(K80,【参考】数式用２!$A$2:$AC$48,MATCH(P80,【参考】数式用２!$C$4:$AC$4,0)+2,0),"")</f>
        <v/>
      </c>
      <c r="R80" s="1071" t="s">
        <v>269</v>
      </c>
      <c r="S80" s="1059"/>
      <c r="T80" s="1062" t="s">
        <v>357</v>
      </c>
      <c r="U80" s="1059"/>
      <c r="V80" s="1062" t="s">
        <v>358</v>
      </c>
      <c r="W80" s="1059"/>
      <c r="X80" s="1062" t="s">
        <v>357</v>
      </c>
      <c r="Y80" s="1059"/>
      <c r="Z80" s="1062" t="s">
        <v>359</v>
      </c>
      <c r="AA80" s="1062" t="s">
        <v>172</v>
      </c>
      <c r="AB80" s="1062" t="str">
        <f>IF(S80&gt;=1,(W80*12+Y80)-(S80*12+U80)+1,"")</f>
        <v/>
      </c>
      <c r="AC80" s="1086" t="s">
        <v>360</v>
      </c>
      <c r="AD80" s="1065" t="str">
        <f>IFERROR(ROUNDDOWN(ROUND(L80*Q80,0)*M80,0)*AB80,"")</f>
        <v/>
      </c>
      <c r="AE80" s="1089" t="str">
        <f>IFERROR(ROUNDDOWN(ROUNDDOWN(ROUND(L80*VLOOKUP(K80,【参考】数式用２!$A$2:$AC$48,MATCH("処遇改善加算Ⅳ",【参考】数式用２!$C$4:$O$4,0)+2,0),0)*M80,0)*AB80*0.5,0), "")</f>
        <v/>
      </c>
      <c r="AF80" s="1074"/>
      <c r="AG80" s="1065" t="str">
        <f>IF(AND(AQ80&lt;&gt;"対象外", P80&lt;&gt;""),ROUNDDOWN(ROUND(L80*VLOOKUP(K80,【参考】数式用２!$A$2:$K$48,MATCH("ベア加算あり",【参考】数式用２!$C$4:$K$4,0)+2,0),0)*M80,0)*AB80,"")</f>
        <v/>
      </c>
      <c r="AH80" s="1083"/>
      <c r="AI80" s="1074"/>
      <c r="AJ80" s="1074"/>
      <c r="AK80" s="1077"/>
      <c r="AL80" s="1080"/>
      <c r="AM80" s="693" t="str">
        <f t="shared" ref="AM80" si="48">IF(Q80="","",IF(Q80&lt;O80,"！加算の要件上は問題ありませんが、令和６年度末の加算率と比較して、令和７年度の加算率が低くなっています。",""))</f>
        <v/>
      </c>
      <c r="AN80" s="385"/>
      <c r="AO80" s="1094" t="str">
        <f>IF(K80&lt;&gt;"","Q列に色付け","")</f>
        <v/>
      </c>
      <c r="AP80" s="1058" t="str">
        <f>IF(AND(AE80&lt;&gt;0,AE80&lt;&gt;""),IF(AF80="○","入力済","未入力"),"")</f>
        <v/>
      </c>
      <c r="AQ80" s="912" t="str">
        <f>IFERROR((VLOOKUP(N80, 【参考】数式用２!$BE$5:$BE$13, 1,FALSE)), "対象外")</f>
        <v>対象外</v>
      </c>
      <c r="AR80" s="836" t="str">
        <f>IF(AG80&lt;&gt;"",IF(AH80="○","入力済","未入力"),"")</f>
        <v/>
      </c>
      <c r="AS80" s="836" t="str">
        <f>IF(AND(P80&lt;&gt;"", AI80=""), "未入力", "入力済")</f>
        <v>入力済</v>
      </c>
      <c r="AT80" s="836" t="str">
        <f>IF(AND(P80&lt;&gt;"", P80&lt;&gt;"処遇改善加算Ⅳ", AJ80=""), "未入力", "入力済")</f>
        <v>入力済</v>
      </c>
      <c r="AU80" s="836" t="str">
        <f>IFERROR(VLOOKUP(K80, 【参考】数式用２!$BB$5:$BC$48, 2, FALSE), "")</f>
        <v/>
      </c>
      <c r="AV80" s="836" t="str">
        <f>IF(AND(P80&lt;&gt;"処遇改善加算Ⅲ",P80&lt;&gt;"処遇改善加算Ⅳ", P80&lt;&gt;"", AU80&lt;&gt;"対象外"), 1,"")</f>
        <v/>
      </c>
      <c r="AW80" s="836" t="str">
        <f>IFERROR("_"&amp;VLOOKUP(K80, 【参考】数式用２!$AG$2:$AH$48, 2, FALSE), "")</f>
        <v/>
      </c>
      <c r="AX80" s="1097" t="str">
        <f>IF(AND(P80="処遇改善加算Ⅰ", AL80=""), "未入力","入力済")</f>
        <v>入力済</v>
      </c>
      <c r="AY80" s="1094" t="str">
        <f>G80</f>
        <v/>
      </c>
      <c r="AZ80"/>
      <c r="BA80"/>
      <c r="BB80"/>
      <c r="BC80"/>
      <c r="BD80"/>
      <c r="BE80"/>
      <c r="BF80"/>
      <c r="BG80"/>
    </row>
    <row r="81" spans="1:59" ht="14.4">
      <c r="A81" s="1099"/>
      <c r="B81" s="1111"/>
      <c r="C81" s="1112"/>
      <c r="D81" s="1112"/>
      <c r="E81" s="1112"/>
      <c r="F81" s="1112"/>
      <c r="G81" s="1112"/>
      <c r="H81" s="1112"/>
      <c r="I81" s="1112"/>
      <c r="J81" s="1112"/>
      <c r="K81" s="1112"/>
      <c r="L81" s="1116"/>
      <c r="M81" s="1119"/>
      <c r="N81" s="1104"/>
      <c r="O81" s="1107"/>
      <c r="P81" s="1056"/>
      <c r="Q81" s="1069"/>
      <c r="R81" s="1072"/>
      <c r="S81" s="1060"/>
      <c r="T81" s="1063"/>
      <c r="U81" s="1060"/>
      <c r="V81" s="1063"/>
      <c r="W81" s="1060"/>
      <c r="X81" s="1063"/>
      <c r="Y81" s="1060"/>
      <c r="Z81" s="1063"/>
      <c r="AA81" s="1063"/>
      <c r="AB81" s="1063"/>
      <c r="AC81" s="1087"/>
      <c r="AD81" s="1066"/>
      <c r="AE81" s="1090"/>
      <c r="AF81" s="1075"/>
      <c r="AG81" s="1066"/>
      <c r="AH81" s="1084"/>
      <c r="AI81" s="1075"/>
      <c r="AJ81" s="1075"/>
      <c r="AK81" s="1078"/>
      <c r="AL81" s="1081"/>
      <c r="AM81" s="1092"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095"/>
      <c r="AP81" s="1058"/>
      <c r="AQ81" s="913"/>
      <c r="AR81" s="836"/>
      <c r="AS81" s="836"/>
      <c r="AT81" s="836"/>
      <c r="AU81" s="836"/>
      <c r="AV81" s="836"/>
      <c r="AW81" s="836"/>
      <c r="AX81" s="1097"/>
      <c r="AY81" s="1095"/>
      <c r="AZ81"/>
      <c r="BA81"/>
      <c r="BB81"/>
      <c r="BC81"/>
      <c r="BD81"/>
      <c r="BE81"/>
      <c r="BF81"/>
      <c r="BG81"/>
    </row>
    <row r="82" spans="1:59" ht="14.4">
      <c r="A82" s="1100"/>
      <c r="B82" s="1111"/>
      <c r="C82" s="1112"/>
      <c r="D82" s="1112"/>
      <c r="E82" s="1112"/>
      <c r="F82" s="1112"/>
      <c r="G82" s="1112"/>
      <c r="H82" s="1112"/>
      <c r="I82" s="1112"/>
      <c r="J82" s="1112"/>
      <c r="K82" s="1112"/>
      <c r="L82" s="1116"/>
      <c r="M82" s="1119"/>
      <c r="N82" s="1104"/>
      <c r="O82" s="1107"/>
      <c r="P82" s="1056"/>
      <c r="Q82" s="1069"/>
      <c r="R82" s="1072"/>
      <c r="S82" s="1060"/>
      <c r="T82" s="1063"/>
      <c r="U82" s="1060"/>
      <c r="V82" s="1063"/>
      <c r="W82" s="1060"/>
      <c r="X82" s="1063"/>
      <c r="Y82" s="1060"/>
      <c r="Z82" s="1063"/>
      <c r="AA82" s="1063"/>
      <c r="AB82" s="1063"/>
      <c r="AC82" s="1087"/>
      <c r="AD82" s="1066"/>
      <c r="AE82" s="1090"/>
      <c r="AF82" s="1075"/>
      <c r="AG82" s="1066"/>
      <c r="AH82" s="1084"/>
      <c r="AI82" s="1075"/>
      <c r="AJ82" s="1075"/>
      <c r="AK82" s="1078"/>
      <c r="AL82" s="1081"/>
      <c r="AM82" s="1093"/>
      <c r="AN82" s="385"/>
      <c r="AO82" s="1095"/>
      <c r="AP82" s="1058"/>
      <c r="AQ82" s="913"/>
      <c r="AR82" s="836"/>
      <c r="AS82" s="836"/>
      <c r="AT82" s="836"/>
      <c r="AU82" s="836"/>
      <c r="AV82" s="836"/>
      <c r="AW82" s="836"/>
      <c r="AX82" s="1097"/>
      <c r="AY82" s="1095"/>
      <c r="AZ82"/>
      <c r="BA82"/>
      <c r="BB82"/>
      <c r="BC82"/>
      <c r="BD82"/>
      <c r="BE82"/>
      <c r="BF82"/>
      <c r="BG82"/>
    </row>
    <row r="83" spans="1:59" ht="30" customHeight="1" thickBot="1">
      <c r="A83" s="1101"/>
      <c r="B83" s="1113"/>
      <c r="C83" s="1114"/>
      <c r="D83" s="1114"/>
      <c r="E83" s="1114"/>
      <c r="F83" s="1114"/>
      <c r="G83" s="1114"/>
      <c r="H83" s="1114"/>
      <c r="I83" s="1114"/>
      <c r="J83" s="1114"/>
      <c r="K83" s="1114"/>
      <c r="L83" s="1117"/>
      <c r="M83" s="1120"/>
      <c r="N83" s="1105"/>
      <c r="O83" s="1108"/>
      <c r="P83" s="1057"/>
      <c r="Q83" s="1070"/>
      <c r="R83" s="1073"/>
      <c r="S83" s="1061"/>
      <c r="T83" s="1064"/>
      <c r="U83" s="1061"/>
      <c r="V83" s="1064"/>
      <c r="W83" s="1061"/>
      <c r="X83" s="1064"/>
      <c r="Y83" s="1061"/>
      <c r="Z83" s="1064"/>
      <c r="AA83" s="1064"/>
      <c r="AB83" s="1064"/>
      <c r="AC83" s="1088"/>
      <c r="AD83" s="1067"/>
      <c r="AE83" s="1091"/>
      <c r="AF83" s="1076"/>
      <c r="AG83" s="1067"/>
      <c r="AH83" s="1085"/>
      <c r="AI83" s="1076"/>
      <c r="AJ83" s="1076"/>
      <c r="AK83" s="1079"/>
      <c r="AL83" s="1082"/>
      <c r="AM83" s="694"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096"/>
      <c r="AP83" s="1058"/>
      <c r="AQ83" s="914"/>
      <c r="AR83" s="836"/>
      <c r="AS83" s="836"/>
      <c r="AT83" s="836"/>
      <c r="AU83" s="836"/>
      <c r="AV83" s="836"/>
      <c r="AW83" s="836"/>
      <c r="AX83" s="1097"/>
      <c r="AY83" s="1096"/>
      <c r="AZ83"/>
      <c r="BA83"/>
      <c r="BB83"/>
      <c r="BC83"/>
      <c r="BD83"/>
      <c r="BE83"/>
      <c r="BF83"/>
      <c r="BG83"/>
    </row>
    <row r="84" spans="1:59" ht="30" customHeight="1">
      <c r="A84" s="1098">
        <v>19</v>
      </c>
      <c r="B84" s="1109" t="str">
        <f>IF(基本情報入力シート!B58="", "",基本情報入力シート!B58)</f>
        <v/>
      </c>
      <c r="C84" s="1110"/>
      <c r="D84" s="1110"/>
      <c r="E84" s="1110"/>
      <c r="F84" s="1110"/>
      <c r="G84" s="1110" t="str">
        <f>IF(基本情報入力シート!L58="", "",基本情報入力シート!L58)</f>
        <v/>
      </c>
      <c r="H84" s="1110" t="str">
        <f>IF(基本情報入力シート!Q58="", "",基本情報入力シート!Q58)</f>
        <v/>
      </c>
      <c r="I84" s="1110" t="str">
        <f>IF(基本情報入力シート!V58="", "",基本情報入力シート!V58)</f>
        <v/>
      </c>
      <c r="J84" s="1110" t="str">
        <f>IF(基本情報入力シート!W58="", "",基本情報入力シート!W58)</f>
        <v/>
      </c>
      <c r="K84" s="1110" t="str">
        <f>IF(基本情報入力シート!X58="", "",基本情報入力シート!X58)</f>
        <v/>
      </c>
      <c r="L84" s="1115" t="str">
        <f>IF(基本情報入力シート!AC58=0, "",基本情報入力シート!AC58)</f>
        <v/>
      </c>
      <c r="M84" s="1118" t="str">
        <f>IF(基本情報入力シート!AD58="", "",基本情報入力シート!AD58)</f>
        <v/>
      </c>
      <c r="N84" s="1103"/>
      <c r="O84" s="1106" t="str">
        <f>IFERROR(VLOOKUP(K84,【参考】数式用２!$A$2:$AD$48,MATCH(N84,【参考】数式用２!$C$4:$AD$4,0)+2,0),"")</f>
        <v/>
      </c>
      <c r="P84" s="1055"/>
      <c r="Q84" s="1068" t="str">
        <f>IFERROR(VLOOKUP(K84,【参考】数式用２!$A$2:$AC$48,MATCH(P84,【参考】数式用２!$C$4:$AC$4,0)+2,0),"")</f>
        <v/>
      </c>
      <c r="R84" s="1071" t="s">
        <v>269</v>
      </c>
      <c r="S84" s="1059"/>
      <c r="T84" s="1062" t="s">
        <v>357</v>
      </c>
      <c r="U84" s="1059"/>
      <c r="V84" s="1062" t="s">
        <v>358</v>
      </c>
      <c r="W84" s="1059"/>
      <c r="X84" s="1062" t="s">
        <v>357</v>
      </c>
      <c r="Y84" s="1059"/>
      <c r="Z84" s="1062" t="s">
        <v>359</v>
      </c>
      <c r="AA84" s="1062" t="s">
        <v>172</v>
      </c>
      <c r="AB84" s="1062" t="str">
        <f>IF(S84&gt;=1,(W84*12+Y84)-(S84*12+U84)+1,"")</f>
        <v/>
      </c>
      <c r="AC84" s="1086" t="s">
        <v>360</v>
      </c>
      <c r="AD84" s="1065" t="str">
        <f>IFERROR(ROUNDDOWN(ROUND(L84*Q84,0)*M84,0)*AB84,"")</f>
        <v/>
      </c>
      <c r="AE84" s="1089" t="str">
        <f>IFERROR(ROUNDDOWN(ROUNDDOWN(ROUND(L84*VLOOKUP(K84,【参考】数式用２!$A$2:$AC$48,MATCH("処遇改善加算Ⅳ",【参考】数式用２!$C$4:$O$4,0)+2,0),0)*M84,0)*AB84*0.5,0), "")</f>
        <v/>
      </c>
      <c r="AF84" s="1074"/>
      <c r="AG84" s="1065" t="str">
        <f>IF(AND(AQ84&lt;&gt;"対象外", P84&lt;&gt;""),ROUNDDOWN(ROUND(L84*VLOOKUP(K84,【参考】数式用２!$A$2:$K$48,MATCH("ベア加算あり",【参考】数式用２!$C$4:$K$4,0)+2,0),0)*M84,0)*AB84,"")</f>
        <v/>
      </c>
      <c r="AH84" s="1083"/>
      <c r="AI84" s="1074"/>
      <c r="AJ84" s="1074"/>
      <c r="AK84" s="1077"/>
      <c r="AL84" s="1080"/>
      <c r="AM84" s="693" t="str">
        <f t="shared" ref="AM84" si="51">IF(Q84="","",IF(Q84&lt;O84,"！加算の要件上は問題ありませんが、令和６年度末の加算率と比較して、令和７年度の加算率が低くなっています。",""))</f>
        <v/>
      </c>
      <c r="AN84" s="385"/>
      <c r="AO84" s="1094" t="str">
        <f>IF(K84&lt;&gt;"","Q列に色付け","")</f>
        <v/>
      </c>
      <c r="AP84" s="1058" t="str">
        <f>IF(AND(AE84&lt;&gt;0,AE84&lt;&gt;""),IF(AF84="○","入力済","未入力"),"")</f>
        <v/>
      </c>
      <c r="AQ84" s="912" t="str">
        <f>IFERROR((VLOOKUP(N84, 【参考】数式用２!$BE$5:$BE$13, 1,FALSE)), "対象外")</f>
        <v>対象外</v>
      </c>
      <c r="AR84" s="836" t="str">
        <f>IF(AG84&lt;&gt;"",IF(AH84="○","入力済","未入力"),"")</f>
        <v/>
      </c>
      <c r="AS84" s="836" t="str">
        <f>IF(AND(P84&lt;&gt;"", AI84=""), "未入力", "入力済")</f>
        <v>入力済</v>
      </c>
      <c r="AT84" s="836" t="str">
        <f>IF(AND(P84&lt;&gt;"", P84&lt;&gt;"処遇改善加算Ⅳ", AJ84=""), "未入力", "入力済")</f>
        <v>入力済</v>
      </c>
      <c r="AU84" s="836" t="str">
        <f>IFERROR(VLOOKUP(K84, 【参考】数式用２!$BB$5:$BC$48, 2, FALSE), "")</f>
        <v/>
      </c>
      <c r="AV84" s="836" t="str">
        <f>IF(AND(P84&lt;&gt;"処遇改善加算Ⅲ",P84&lt;&gt;"処遇改善加算Ⅳ", P84&lt;&gt;"", AU84&lt;&gt;"対象外"), 1,"")</f>
        <v/>
      </c>
      <c r="AW84" s="836" t="str">
        <f>IFERROR("_"&amp;VLOOKUP(K84, 【参考】数式用２!$AG$2:$AH$48, 2, FALSE), "")</f>
        <v/>
      </c>
      <c r="AX84" s="1097" t="str">
        <f>IF(AND(P84="処遇改善加算Ⅰ", AL84=""), "未入力","入力済")</f>
        <v>入力済</v>
      </c>
      <c r="AY84" s="1094" t="str">
        <f>G84</f>
        <v/>
      </c>
      <c r="AZ84"/>
      <c r="BA84"/>
      <c r="BB84"/>
      <c r="BC84"/>
      <c r="BD84"/>
      <c r="BE84"/>
      <c r="BF84"/>
      <c r="BG84"/>
    </row>
    <row r="85" spans="1:59" ht="14.4">
      <c r="A85" s="1099"/>
      <c r="B85" s="1111"/>
      <c r="C85" s="1112"/>
      <c r="D85" s="1112"/>
      <c r="E85" s="1112"/>
      <c r="F85" s="1112"/>
      <c r="G85" s="1112"/>
      <c r="H85" s="1112"/>
      <c r="I85" s="1112"/>
      <c r="J85" s="1112"/>
      <c r="K85" s="1112"/>
      <c r="L85" s="1116"/>
      <c r="M85" s="1119"/>
      <c r="N85" s="1104"/>
      <c r="O85" s="1107"/>
      <c r="P85" s="1056"/>
      <c r="Q85" s="1069"/>
      <c r="R85" s="1072"/>
      <c r="S85" s="1060"/>
      <c r="T85" s="1063"/>
      <c r="U85" s="1060"/>
      <c r="V85" s="1063"/>
      <c r="W85" s="1060"/>
      <c r="X85" s="1063"/>
      <c r="Y85" s="1060"/>
      <c r="Z85" s="1063"/>
      <c r="AA85" s="1063"/>
      <c r="AB85" s="1063"/>
      <c r="AC85" s="1087"/>
      <c r="AD85" s="1066"/>
      <c r="AE85" s="1090"/>
      <c r="AF85" s="1075"/>
      <c r="AG85" s="1066"/>
      <c r="AH85" s="1084"/>
      <c r="AI85" s="1075"/>
      <c r="AJ85" s="1075"/>
      <c r="AK85" s="1078"/>
      <c r="AL85" s="1081"/>
      <c r="AM85" s="1092"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095"/>
      <c r="AP85" s="1058"/>
      <c r="AQ85" s="913"/>
      <c r="AR85" s="836"/>
      <c r="AS85" s="836"/>
      <c r="AT85" s="836"/>
      <c r="AU85" s="836"/>
      <c r="AV85" s="836"/>
      <c r="AW85" s="836"/>
      <c r="AX85" s="1097"/>
      <c r="AY85" s="1095"/>
      <c r="AZ85"/>
      <c r="BA85"/>
      <c r="BB85"/>
      <c r="BC85"/>
      <c r="BD85"/>
      <c r="BE85"/>
      <c r="BF85"/>
      <c r="BG85"/>
    </row>
    <row r="86" spans="1:59" ht="14.4">
      <c r="A86" s="1100"/>
      <c r="B86" s="1111"/>
      <c r="C86" s="1112"/>
      <c r="D86" s="1112"/>
      <c r="E86" s="1112"/>
      <c r="F86" s="1112"/>
      <c r="G86" s="1112"/>
      <c r="H86" s="1112"/>
      <c r="I86" s="1112"/>
      <c r="J86" s="1112"/>
      <c r="K86" s="1112"/>
      <c r="L86" s="1116"/>
      <c r="M86" s="1119"/>
      <c r="N86" s="1104"/>
      <c r="O86" s="1107"/>
      <c r="P86" s="1056"/>
      <c r="Q86" s="1069"/>
      <c r="R86" s="1072"/>
      <c r="S86" s="1060"/>
      <c r="T86" s="1063"/>
      <c r="U86" s="1060"/>
      <c r="V86" s="1063"/>
      <c r="W86" s="1060"/>
      <c r="X86" s="1063"/>
      <c r="Y86" s="1060"/>
      <c r="Z86" s="1063"/>
      <c r="AA86" s="1063"/>
      <c r="AB86" s="1063"/>
      <c r="AC86" s="1087"/>
      <c r="AD86" s="1066"/>
      <c r="AE86" s="1090"/>
      <c r="AF86" s="1075"/>
      <c r="AG86" s="1066"/>
      <c r="AH86" s="1084"/>
      <c r="AI86" s="1075"/>
      <c r="AJ86" s="1075"/>
      <c r="AK86" s="1078"/>
      <c r="AL86" s="1081"/>
      <c r="AM86" s="1093"/>
      <c r="AN86" s="385"/>
      <c r="AO86" s="1095"/>
      <c r="AP86" s="1058"/>
      <c r="AQ86" s="913"/>
      <c r="AR86" s="836"/>
      <c r="AS86" s="836"/>
      <c r="AT86" s="836"/>
      <c r="AU86" s="836"/>
      <c r="AV86" s="836"/>
      <c r="AW86" s="836"/>
      <c r="AX86" s="1097"/>
      <c r="AY86" s="1095"/>
      <c r="AZ86"/>
      <c r="BA86"/>
      <c r="BB86"/>
      <c r="BC86"/>
      <c r="BD86"/>
      <c r="BE86"/>
      <c r="BF86"/>
      <c r="BG86"/>
    </row>
    <row r="87" spans="1:59" ht="30" customHeight="1" thickBot="1">
      <c r="A87" s="1101"/>
      <c r="B87" s="1113"/>
      <c r="C87" s="1114"/>
      <c r="D87" s="1114"/>
      <c r="E87" s="1114"/>
      <c r="F87" s="1114"/>
      <c r="G87" s="1114"/>
      <c r="H87" s="1114"/>
      <c r="I87" s="1114"/>
      <c r="J87" s="1114"/>
      <c r="K87" s="1114"/>
      <c r="L87" s="1117"/>
      <c r="M87" s="1120"/>
      <c r="N87" s="1105"/>
      <c r="O87" s="1108"/>
      <c r="P87" s="1057"/>
      <c r="Q87" s="1070"/>
      <c r="R87" s="1073"/>
      <c r="S87" s="1061"/>
      <c r="T87" s="1064"/>
      <c r="U87" s="1061"/>
      <c r="V87" s="1064"/>
      <c r="W87" s="1061"/>
      <c r="X87" s="1064"/>
      <c r="Y87" s="1061"/>
      <c r="Z87" s="1064"/>
      <c r="AA87" s="1064"/>
      <c r="AB87" s="1064"/>
      <c r="AC87" s="1088"/>
      <c r="AD87" s="1067"/>
      <c r="AE87" s="1091"/>
      <c r="AF87" s="1076"/>
      <c r="AG87" s="1067"/>
      <c r="AH87" s="1085"/>
      <c r="AI87" s="1076"/>
      <c r="AJ87" s="1076"/>
      <c r="AK87" s="1079"/>
      <c r="AL87" s="1082"/>
      <c r="AM87" s="694"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096"/>
      <c r="AP87" s="1058"/>
      <c r="AQ87" s="914"/>
      <c r="AR87" s="836"/>
      <c r="AS87" s="836"/>
      <c r="AT87" s="836"/>
      <c r="AU87" s="836"/>
      <c r="AV87" s="836"/>
      <c r="AW87" s="836"/>
      <c r="AX87" s="1097"/>
      <c r="AY87" s="1096"/>
      <c r="AZ87"/>
      <c r="BA87"/>
      <c r="BB87"/>
      <c r="BC87"/>
      <c r="BD87"/>
      <c r="BE87"/>
      <c r="BF87"/>
      <c r="BG87"/>
    </row>
    <row r="88" spans="1:59" ht="30" customHeight="1">
      <c r="A88" s="1098">
        <v>20</v>
      </c>
      <c r="B88" s="1109" t="str">
        <f>IF(基本情報入力シート!B59="", "",基本情報入力シート!B59)</f>
        <v/>
      </c>
      <c r="C88" s="1110"/>
      <c r="D88" s="1110"/>
      <c r="E88" s="1110"/>
      <c r="F88" s="1110"/>
      <c r="G88" s="1110" t="str">
        <f>IF(基本情報入力シート!L59="", "",基本情報入力シート!L59)</f>
        <v/>
      </c>
      <c r="H88" s="1110" t="str">
        <f>IF(基本情報入力シート!Q59="", "",基本情報入力シート!Q59)</f>
        <v/>
      </c>
      <c r="I88" s="1110" t="str">
        <f>IF(基本情報入力シート!V59="", "",基本情報入力シート!V59)</f>
        <v/>
      </c>
      <c r="J88" s="1110" t="str">
        <f>IF(基本情報入力シート!W59="", "",基本情報入力シート!W59)</f>
        <v/>
      </c>
      <c r="K88" s="1110" t="str">
        <f>IF(基本情報入力シート!X59="", "",基本情報入力シート!X59)</f>
        <v/>
      </c>
      <c r="L88" s="1115" t="str">
        <f>IF(基本情報入力シート!AC59=0, "",基本情報入力シート!AC59)</f>
        <v/>
      </c>
      <c r="M88" s="1118" t="str">
        <f>IF(基本情報入力シート!AD59="", "",基本情報入力シート!AD59)</f>
        <v/>
      </c>
      <c r="N88" s="1103"/>
      <c r="O88" s="1106" t="str">
        <f>IFERROR(VLOOKUP(K88,【参考】数式用２!$A$2:$AD$48,MATCH(N88,【参考】数式用２!$C$4:$AD$4,0)+2,0),"")</f>
        <v/>
      </c>
      <c r="P88" s="1055"/>
      <c r="Q88" s="1068" t="str">
        <f>IFERROR(VLOOKUP(K88,【参考】数式用２!$A$2:$AC$48,MATCH(P88,【参考】数式用２!$C$4:$AC$4,0)+2,0),"")</f>
        <v/>
      </c>
      <c r="R88" s="1071" t="s">
        <v>269</v>
      </c>
      <c r="S88" s="1059"/>
      <c r="T88" s="1062" t="s">
        <v>357</v>
      </c>
      <c r="U88" s="1059"/>
      <c r="V88" s="1062" t="s">
        <v>358</v>
      </c>
      <c r="W88" s="1059"/>
      <c r="X88" s="1062" t="s">
        <v>357</v>
      </c>
      <c r="Y88" s="1059"/>
      <c r="Z88" s="1062" t="s">
        <v>359</v>
      </c>
      <c r="AA88" s="1062" t="s">
        <v>172</v>
      </c>
      <c r="AB88" s="1062" t="str">
        <f>IF(S88&gt;=1,(W88*12+Y88)-(S88*12+U88)+1,"")</f>
        <v/>
      </c>
      <c r="AC88" s="1086" t="s">
        <v>360</v>
      </c>
      <c r="AD88" s="1065" t="str">
        <f>IFERROR(ROUNDDOWN(ROUND(L88*Q88,0)*M88,0)*AB88,"")</f>
        <v/>
      </c>
      <c r="AE88" s="1089" t="str">
        <f>IFERROR(ROUNDDOWN(ROUNDDOWN(ROUND(L88*VLOOKUP(K88,【参考】数式用２!$A$2:$AC$48,MATCH("処遇改善加算Ⅳ",【参考】数式用２!$C$4:$O$4,0)+2,0),0)*M88,0)*AB88*0.5,0), "")</f>
        <v/>
      </c>
      <c r="AF88" s="1074"/>
      <c r="AG88" s="1065" t="str">
        <f>IF(AND(AQ88&lt;&gt;"対象外", P88&lt;&gt;""),ROUNDDOWN(ROUND(L88*VLOOKUP(K88,【参考】数式用２!$A$2:$K$48,MATCH("ベア加算あり",【参考】数式用２!$C$4:$K$4,0)+2,0),0)*M88,0)*AB88,"")</f>
        <v/>
      </c>
      <c r="AH88" s="1083"/>
      <c r="AI88" s="1074"/>
      <c r="AJ88" s="1074"/>
      <c r="AK88" s="1077"/>
      <c r="AL88" s="1080"/>
      <c r="AM88" s="693" t="str">
        <f t="shared" ref="AM88" si="54">IF(Q88="","",IF(Q88&lt;O88,"！加算の要件上は問題ありませんが、令和６年度末の加算率と比較して、令和７年度の加算率が低くなっています。",""))</f>
        <v/>
      </c>
      <c r="AN88" s="385"/>
      <c r="AO88" s="1094" t="str">
        <f>IF(K88&lt;&gt;"","Q列に色付け","")</f>
        <v/>
      </c>
      <c r="AP88" s="1058" t="str">
        <f>IF(AND(AE88&lt;&gt;0,AE88&lt;&gt;""),IF(AF88="○","入力済","未入力"),"")</f>
        <v/>
      </c>
      <c r="AQ88" s="912" t="str">
        <f>IFERROR((VLOOKUP(N88, 【参考】数式用２!$BE$5:$BE$13, 1,FALSE)), "対象外")</f>
        <v>対象外</v>
      </c>
      <c r="AR88" s="836" t="str">
        <f>IF(AG88&lt;&gt;"",IF(AH88="○","入力済","未入力"),"")</f>
        <v/>
      </c>
      <c r="AS88" s="836" t="str">
        <f>IF(AND(P88&lt;&gt;"", AI88=""), "未入力", "入力済")</f>
        <v>入力済</v>
      </c>
      <c r="AT88" s="836" t="str">
        <f>IF(AND(P88&lt;&gt;"", P88&lt;&gt;"処遇改善加算Ⅳ", AJ88=""), "未入力", "入力済")</f>
        <v>入力済</v>
      </c>
      <c r="AU88" s="836" t="str">
        <f>IFERROR(VLOOKUP(K88, 【参考】数式用２!$BB$5:$BC$48, 2, FALSE), "")</f>
        <v/>
      </c>
      <c r="AV88" s="836" t="str">
        <f>IF(AND(P88&lt;&gt;"処遇改善加算Ⅲ",P88&lt;&gt;"処遇改善加算Ⅳ", P88&lt;&gt;"", AU88&lt;&gt;"対象外"), 1,"")</f>
        <v/>
      </c>
      <c r="AW88" s="836" t="str">
        <f>IFERROR("_"&amp;VLOOKUP(K88, 【参考】数式用２!$AG$2:$AH$48, 2, FALSE), "")</f>
        <v/>
      </c>
      <c r="AX88" s="1097" t="str">
        <f>IF(AND(P88="処遇改善加算Ⅰ", AL88=""), "未入力","入力済")</f>
        <v>入力済</v>
      </c>
      <c r="AY88" s="1094" t="str">
        <f>G88</f>
        <v/>
      </c>
      <c r="AZ88"/>
      <c r="BA88"/>
      <c r="BB88"/>
      <c r="BC88"/>
      <c r="BD88"/>
      <c r="BE88"/>
      <c r="BF88"/>
      <c r="BG88"/>
    </row>
    <row r="89" spans="1:59" ht="14.4">
      <c r="A89" s="1099"/>
      <c r="B89" s="1111"/>
      <c r="C89" s="1112"/>
      <c r="D89" s="1112"/>
      <c r="E89" s="1112"/>
      <c r="F89" s="1112"/>
      <c r="G89" s="1112"/>
      <c r="H89" s="1112"/>
      <c r="I89" s="1112"/>
      <c r="J89" s="1112"/>
      <c r="K89" s="1112"/>
      <c r="L89" s="1116"/>
      <c r="M89" s="1119"/>
      <c r="N89" s="1104"/>
      <c r="O89" s="1107"/>
      <c r="P89" s="1056"/>
      <c r="Q89" s="1069"/>
      <c r="R89" s="1072"/>
      <c r="S89" s="1060"/>
      <c r="T89" s="1063"/>
      <c r="U89" s="1060"/>
      <c r="V89" s="1063"/>
      <c r="W89" s="1060"/>
      <c r="X89" s="1063"/>
      <c r="Y89" s="1060"/>
      <c r="Z89" s="1063"/>
      <c r="AA89" s="1063"/>
      <c r="AB89" s="1063"/>
      <c r="AC89" s="1087"/>
      <c r="AD89" s="1066"/>
      <c r="AE89" s="1090"/>
      <c r="AF89" s="1075"/>
      <c r="AG89" s="1066"/>
      <c r="AH89" s="1084"/>
      <c r="AI89" s="1075"/>
      <c r="AJ89" s="1075"/>
      <c r="AK89" s="1078"/>
      <c r="AL89" s="1081"/>
      <c r="AM89" s="1092"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095"/>
      <c r="AP89" s="1058"/>
      <c r="AQ89" s="913"/>
      <c r="AR89" s="836"/>
      <c r="AS89" s="836"/>
      <c r="AT89" s="836"/>
      <c r="AU89" s="836"/>
      <c r="AV89" s="836"/>
      <c r="AW89" s="836"/>
      <c r="AX89" s="1097"/>
      <c r="AY89" s="1095"/>
      <c r="AZ89"/>
      <c r="BA89"/>
      <c r="BB89"/>
      <c r="BC89"/>
      <c r="BD89"/>
      <c r="BE89"/>
      <c r="BF89"/>
      <c r="BG89"/>
    </row>
    <row r="90" spans="1:59" ht="14.4">
      <c r="A90" s="1100"/>
      <c r="B90" s="1111"/>
      <c r="C90" s="1112"/>
      <c r="D90" s="1112"/>
      <c r="E90" s="1112"/>
      <c r="F90" s="1112"/>
      <c r="G90" s="1112"/>
      <c r="H90" s="1112"/>
      <c r="I90" s="1112"/>
      <c r="J90" s="1112"/>
      <c r="K90" s="1112"/>
      <c r="L90" s="1116"/>
      <c r="M90" s="1119"/>
      <c r="N90" s="1104"/>
      <c r="O90" s="1107"/>
      <c r="P90" s="1056"/>
      <c r="Q90" s="1069"/>
      <c r="R90" s="1072"/>
      <c r="S90" s="1060"/>
      <c r="T90" s="1063"/>
      <c r="U90" s="1060"/>
      <c r="V90" s="1063"/>
      <c r="W90" s="1060"/>
      <c r="X90" s="1063"/>
      <c r="Y90" s="1060"/>
      <c r="Z90" s="1063"/>
      <c r="AA90" s="1063"/>
      <c r="AB90" s="1063"/>
      <c r="AC90" s="1087"/>
      <c r="AD90" s="1066"/>
      <c r="AE90" s="1090"/>
      <c r="AF90" s="1075"/>
      <c r="AG90" s="1066"/>
      <c r="AH90" s="1084"/>
      <c r="AI90" s="1075"/>
      <c r="AJ90" s="1075"/>
      <c r="AK90" s="1078"/>
      <c r="AL90" s="1081"/>
      <c r="AM90" s="1093"/>
      <c r="AN90" s="385"/>
      <c r="AO90" s="1095"/>
      <c r="AP90" s="1058"/>
      <c r="AQ90" s="913"/>
      <c r="AR90" s="836"/>
      <c r="AS90" s="836"/>
      <c r="AT90" s="836"/>
      <c r="AU90" s="836"/>
      <c r="AV90" s="836"/>
      <c r="AW90" s="836"/>
      <c r="AX90" s="1097"/>
      <c r="AY90" s="1095"/>
      <c r="AZ90"/>
      <c r="BA90"/>
      <c r="BB90"/>
      <c r="BC90"/>
      <c r="BD90"/>
      <c r="BE90"/>
      <c r="BF90"/>
      <c r="BG90"/>
    </row>
    <row r="91" spans="1:59" ht="30" customHeight="1" thickBot="1">
      <c r="A91" s="1101"/>
      <c r="B91" s="1113"/>
      <c r="C91" s="1114"/>
      <c r="D91" s="1114"/>
      <c r="E91" s="1114"/>
      <c r="F91" s="1114"/>
      <c r="G91" s="1114"/>
      <c r="H91" s="1114"/>
      <c r="I91" s="1114"/>
      <c r="J91" s="1114"/>
      <c r="K91" s="1114"/>
      <c r="L91" s="1117"/>
      <c r="M91" s="1120"/>
      <c r="N91" s="1105"/>
      <c r="O91" s="1108"/>
      <c r="P91" s="1057"/>
      <c r="Q91" s="1070"/>
      <c r="R91" s="1073"/>
      <c r="S91" s="1061"/>
      <c r="T91" s="1064"/>
      <c r="U91" s="1061"/>
      <c r="V91" s="1064"/>
      <c r="W91" s="1061"/>
      <c r="X91" s="1064"/>
      <c r="Y91" s="1061"/>
      <c r="Z91" s="1064"/>
      <c r="AA91" s="1064"/>
      <c r="AB91" s="1064"/>
      <c r="AC91" s="1088"/>
      <c r="AD91" s="1067"/>
      <c r="AE91" s="1091"/>
      <c r="AF91" s="1076"/>
      <c r="AG91" s="1067"/>
      <c r="AH91" s="1085"/>
      <c r="AI91" s="1076"/>
      <c r="AJ91" s="1076"/>
      <c r="AK91" s="1079"/>
      <c r="AL91" s="1082"/>
      <c r="AM91" s="694"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095"/>
      <c r="AP91" s="1058"/>
      <c r="AQ91" s="914"/>
      <c r="AR91" s="836"/>
      <c r="AS91" s="836"/>
      <c r="AT91" s="836"/>
      <c r="AU91" s="836"/>
      <c r="AV91" s="836"/>
      <c r="AW91" s="836"/>
      <c r="AX91" s="1097"/>
      <c r="AY91" s="1096"/>
      <c r="AZ91"/>
      <c r="BA91"/>
      <c r="BB91"/>
      <c r="BC91"/>
      <c r="BD91"/>
      <c r="BE91"/>
      <c r="BF91"/>
      <c r="BG91"/>
    </row>
    <row r="92" spans="1:59" ht="30" customHeight="1">
      <c r="A92" s="1098">
        <v>21</v>
      </c>
      <c r="B92" s="1109" t="str">
        <f>IF(基本情報入力シート!B60="", "",基本情報入力シート!B60)</f>
        <v/>
      </c>
      <c r="C92" s="1110"/>
      <c r="D92" s="1110"/>
      <c r="E92" s="1110"/>
      <c r="F92" s="1110"/>
      <c r="G92" s="1110" t="str">
        <f>IF(基本情報入力シート!L60="", "",基本情報入力シート!L60)</f>
        <v/>
      </c>
      <c r="H92" s="1110" t="str">
        <f>IF(基本情報入力シート!Q60="", "",基本情報入力シート!Q60)</f>
        <v/>
      </c>
      <c r="I92" s="1110" t="str">
        <f>IF(基本情報入力シート!V60="", "",基本情報入力シート!V60)</f>
        <v/>
      </c>
      <c r="J92" s="1110" t="str">
        <f>IF(基本情報入力シート!W60="", "",基本情報入力シート!W60)</f>
        <v/>
      </c>
      <c r="K92" s="1110" t="str">
        <f>IF(基本情報入力シート!X60="", "",基本情報入力シート!X60)</f>
        <v/>
      </c>
      <c r="L92" s="1115" t="str">
        <f>IF(基本情報入力シート!AC60=0, "",基本情報入力シート!AC60)</f>
        <v/>
      </c>
      <c r="M92" s="1118" t="str">
        <f>IF(基本情報入力シート!AD60="", "",基本情報入力シート!AD60)</f>
        <v/>
      </c>
      <c r="N92" s="1103"/>
      <c r="O92" s="1106" t="str">
        <f>IFERROR(VLOOKUP(K92,【参考】数式用２!$A$2:$AD$48,MATCH(N92,【参考】数式用２!$C$4:$AD$4,0)+2,0),"")</f>
        <v/>
      </c>
      <c r="P92" s="1055"/>
      <c r="Q92" s="1068" t="str">
        <f>IFERROR(VLOOKUP(K92,【参考】数式用２!$A$2:$AC$48,MATCH(P92,【参考】数式用２!$C$4:$AC$4,0)+2,0),"")</f>
        <v/>
      </c>
      <c r="R92" s="1071" t="s">
        <v>269</v>
      </c>
      <c r="S92" s="1059"/>
      <c r="T92" s="1062" t="s">
        <v>357</v>
      </c>
      <c r="U92" s="1059"/>
      <c r="V92" s="1062" t="s">
        <v>358</v>
      </c>
      <c r="W92" s="1059"/>
      <c r="X92" s="1062" t="s">
        <v>357</v>
      </c>
      <c r="Y92" s="1059"/>
      <c r="Z92" s="1062" t="s">
        <v>359</v>
      </c>
      <c r="AA92" s="1062" t="s">
        <v>172</v>
      </c>
      <c r="AB92" s="1062" t="str">
        <f>IF(S92&gt;=1,(W92*12+Y92)-(S92*12+U92)+1,"")</f>
        <v/>
      </c>
      <c r="AC92" s="1086" t="s">
        <v>360</v>
      </c>
      <c r="AD92" s="1065" t="str">
        <f>IFERROR(ROUNDDOWN(ROUND(L92*Q92,0)*M92,0)*AB92,"")</f>
        <v/>
      </c>
      <c r="AE92" s="1089" t="str">
        <f>IFERROR(ROUNDDOWN(ROUNDDOWN(ROUND(L92*VLOOKUP(K92,【参考】数式用２!$A$2:$AC$48,MATCH("処遇改善加算Ⅳ",【参考】数式用２!$C$4:$O$4,0)+2,0),0)*M92,0)*AB92*0.5,0), "")</f>
        <v/>
      </c>
      <c r="AF92" s="1074"/>
      <c r="AG92" s="1065" t="str">
        <f>IF(AND(AQ92&lt;&gt;"対象外", P92&lt;&gt;""),ROUNDDOWN(ROUND(L92*VLOOKUP(K92,【参考】数式用２!$A$2:$K$48,MATCH("ベア加算あり",【参考】数式用２!$C$4:$K$4,0)+2,0),0)*M92,0)*AB92,"")</f>
        <v/>
      </c>
      <c r="AH92" s="1083"/>
      <c r="AI92" s="1074"/>
      <c r="AJ92" s="1074"/>
      <c r="AK92" s="1077"/>
      <c r="AL92" s="1080"/>
      <c r="AM92" s="693" t="str">
        <f t="shared" ref="AM92" si="57">IF(Q92="","",IF(Q92&lt;O92,"！加算の要件上は問題ありませんが、令和６年度末の加算率と比較して、令和７年度の加算率が低くなっています。",""))</f>
        <v/>
      </c>
      <c r="AN92" s="385"/>
      <c r="AO92" s="1094" t="str">
        <f>IF(K92&lt;&gt;"","Q列に色付け","")</f>
        <v/>
      </c>
      <c r="AP92" s="1058" t="str">
        <f>IF(AND(AE92&lt;&gt;0,AE92&lt;&gt;""),IF(AF92="○","入力済","未入力"),"")</f>
        <v/>
      </c>
      <c r="AQ92" s="912" t="str">
        <f>IFERROR((VLOOKUP(N92, 【参考】数式用２!$BE$5:$BE$13, 1,FALSE)), "対象外")</f>
        <v>対象外</v>
      </c>
      <c r="AR92" s="836" t="str">
        <f>IF(AG92&lt;&gt;"",IF(AH92="○","入力済","未入力"),"")</f>
        <v/>
      </c>
      <c r="AS92" s="836" t="str">
        <f>IF(AND(P92&lt;&gt;"", AI92=""), "未入力", "入力済")</f>
        <v>入力済</v>
      </c>
      <c r="AT92" s="836" t="str">
        <f>IF(AND(P92&lt;&gt;"", P92&lt;&gt;"処遇改善加算Ⅳ", AJ92=""), "未入力", "入力済")</f>
        <v>入力済</v>
      </c>
      <c r="AU92" s="836" t="str">
        <f>IFERROR(VLOOKUP(K92, 【参考】数式用２!$BB$5:$BC$48, 2, FALSE), "")</f>
        <v/>
      </c>
      <c r="AV92" s="836" t="str">
        <f>IF(AND(P92&lt;&gt;"処遇改善加算Ⅲ",P92&lt;&gt;"処遇改善加算Ⅳ", P92&lt;&gt;"", AU92&lt;&gt;"対象外"), 1,"")</f>
        <v/>
      </c>
      <c r="AW92" s="836" t="str">
        <f>IFERROR("_"&amp;VLOOKUP(K92, 【参考】数式用２!$AG$2:$AH$48, 2, FALSE), "")</f>
        <v/>
      </c>
      <c r="AX92" s="1097" t="str">
        <f>IF(AND(P92="処遇改善加算Ⅰ", AL92=""), "未入力","入力済")</f>
        <v>入力済</v>
      </c>
      <c r="AY92" s="1094" t="str">
        <f>G92</f>
        <v/>
      </c>
      <c r="AZ92"/>
      <c r="BA92"/>
      <c r="BB92"/>
      <c r="BC92"/>
      <c r="BD92"/>
      <c r="BE92"/>
      <c r="BF92"/>
      <c r="BG92"/>
    </row>
    <row r="93" spans="1:59" ht="14.4">
      <c r="A93" s="1099"/>
      <c r="B93" s="1111"/>
      <c r="C93" s="1112"/>
      <c r="D93" s="1112"/>
      <c r="E93" s="1112"/>
      <c r="F93" s="1112"/>
      <c r="G93" s="1112"/>
      <c r="H93" s="1112"/>
      <c r="I93" s="1112"/>
      <c r="J93" s="1112"/>
      <c r="K93" s="1112"/>
      <c r="L93" s="1116"/>
      <c r="M93" s="1119"/>
      <c r="N93" s="1104"/>
      <c r="O93" s="1107"/>
      <c r="P93" s="1056"/>
      <c r="Q93" s="1069"/>
      <c r="R93" s="1072"/>
      <c r="S93" s="1060"/>
      <c r="T93" s="1063"/>
      <c r="U93" s="1060"/>
      <c r="V93" s="1063"/>
      <c r="W93" s="1060"/>
      <c r="X93" s="1063"/>
      <c r="Y93" s="1060"/>
      <c r="Z93" s="1063"/>
      <c r="AA93" s="1063"/>
      <c r="AB93" s="1063"/>
      <c r="AC93" s="1087"/>
      <c r="AD93" s="1066"/>
      <c r="AE93" s="1090"/>
      <c r="AF93" s="1075"/>
      <c r="AG93" s="1066"/>
      <c r="AH93" s="1084"/>
      <c r="AI93" s="1075"/>
      <c r="AJ93" s="1075"/>
      <c r="AK93" s="1078"/>
      <c r="AL93" s="1081"/>
      <c r="AM93" s="1092"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095"/>
      <c r="AP93" s="1058"/>
      <c r="AQ93" s="913"/>
      <c r="AR93" s="836"/>
      <c r="AS93" s="836"/>
      <c r="AT93" s="836"/>
      <c r="AU93" s="836"/>
      <c r="AV93" s="836"/>
      <c r="AW93" s="836"/>
      <c r="AX93" s="1097"/>
      <c r="AY93" s="1095"/>
      <c r="AZ93"/>
      <c r="BA93"/>
      <c r="BB93"/>
      <c r="BC93"/>
      <c r="BD93"/>
      <c r="BE93"/>
      <c r="BF93"/>
      <c r="BG93"/>
    </row>
    <row r="94" spans="1:59" ht="14.4">
      <c r="A94" s="1100"/>
      <c r="B94" s="1111"/>
      <c r="C94" s="1112"/>
      <c r="D94" s="1112"/>
      <c r="E94" s="1112"/>
      <c r="F94" s="1112"/>
      <c r="G94" s="1112"/>
      <c r="H94" s="1112"/>
      <c r="I94" s="1112"/>
      <c r="J94" s="1112"/>
      <c r="K94" s="1112"/>
      <c r="L94" s="1116"/>
      <c r="M94" s="1119"/>
      <c r="N94" s="1104"/>
      <c r="O94" s="1107"/>
      <c r="P94" s="1056"/>
      <c r="Q94" s="1069"/>
      <c r="R94" s="1072"/>
      <c r="S94" s="1060"/>
      <c r="T94" s="1063"/>
      <c r="U94" s="1060"/>
      <c r="V94" s="1063"/>
      <c r="W94" s="1060"/>
      <c r="X94" s="1063"/>
      <c r="Y94" s="1060"/>
      <c r="Z94" s="1063"/>
      <c r="AA94" s="1063"/>
      <c r="AB94" s="1063"/>
      <c r="AC94" s="1087"/>
      <c r="AD94" s="1066"/>
      <c r="AE94" s="1090"/>
      <c r="AF94" s="1075"/>
      <c r="AG94" s="1066"/>
      <c r="AH94" s="1084"/>
      <c r="AI94" s="1075"/>
      <c r="AJ94" s="1075"/>
      <c r="AK94" s="1078"/>
      <c r="AL94" s="1081"/>
      <c r="AM94" s="1093"/>
      <c r="AN94" s="385"/>
      <c r="AO94" s="1095"/>
      <c r="AP94" s="1058"/>
      <c r="AQ94" s="913"/>
      <c r="AR94" s="836"/>
      <c r="AS94" s="836"/>
      <c r="AT94" s="836"/>
      <c r="AU94" s="836"/>
      <c r="AV94" s="836"/>
      <c r="AW94" s="836"/>
      <c r="AX94" s="1097"/>
      <c r="AY94" s="1095"/>
      <c r="AZ94"/>
      <c r="BA94"/>
      <c r="BB94"/>
      <c r="BC94"/>
      <c r="BD94"/>
      <c r="BE94"/>
      <c r="BF94"/>
      <c r="BG94"/>
    </row>
    <row r="95" spans="1:59" ht="30" customHeight="1" thickBot="1">
      <c r="A95" s="1101"/>
      <c r="B95" s="1113"/>
      <c r="C95" s="1114"/>
      <c r="D95" s="1114"/>
      <c r="E95" s="1114"/>
      <c r="F95" s="1114"/>
      <c r="G95" s="1114"/>
      <c r="H95" s="1114"/>
      <c r="I95" s="1114"/>
      <c r="J95" s="1114"/>
      <c r="K95" s="1114"/>
      <c r="L95" s="1117"/>
      <c r="M95" s="1120"/>
      <c r="N95" s="1105"/>
      <c r="O95" s="1108"/>
      <c r="P95" s="1057"/>
      <c r="Q95" s="1070"/>
      <c r="R95" s="1073"/>
      <c r="S95" s="1061"/>
      <c r="T95" s="1064"/>
      <c r="U95" s="1061"/>
      <c r="V95" s="1064"/>
      <c r="W95" s="1061"/>
      <c r="X95" s="1064"/>
      <c r="Y95" s="1061"/>
      <c r="Z95" s="1064"/>
      <c r="AA95" s="1064"/>
      <c r="AB95" s="1064"/>
      <c r="AC95" s="1088"/>
      <c r="AD95" s="1067"/>
      <c r="AE95" s="1091"/>
      <c r="AF95" s="1076"/>
      <c r="AG95" s="1067"/>
      <c r="AH95" s="1085"/>
      <c r="AI95" s="1076"/>
      <c r="AJ95" s="1076"/>
      <c r="AK95" s="1079"/>
      <c r="AL95" s="1082"/>
      <c r="AM95" s="694"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096"/>
      <c r="AP95" s="1058"/>
      <c r="AQ95" s="914"/>
      <c r="AR95" s="836"/>
      <c r="AS95" s="836"/>
      <c r="AT95" s="836"/>
      <c r="AU95" s="836"/>
      <c r="AV95" s="836"/>
      <c r="AW95" s="836"/>
      <c r="AX95" s="1097"/>
      <c r="AY95" s="1096"/>
      <c r="AZ95"/>
      <c r="BA95"/>
      <c r="BB95"/>
      <c r="BC95"/>
      <c r="BD95"/>
      <c r="BE95"/>
      <c r="BF95"/>
      <c r="BG95"/>
    </row>
    <row r="96" spans="1:59" ht="30" customHeight="1">
      <c r="A96" s="1102">
        <v>22</v>
      </c>
      <c r="B96" s="1200" t="str">
        <f>IF(基本情報入力シート!B61="", "",基本情報入力シート!B61)</f>
        <v/>
      </c>
      <c r="C96" s="1201"/>
      <c r="D96" s="1201"/>
      <c r="E96" s="1201"/>
      <c r="F96" s="1202"/>
      <c r="G96" s="1209" t="str">
        <f>IF(基本情報入力シート!L61="", "",基本情報入力シート!L61)</f>
        <v/>
      </c>
      <c r="H96" s="1209" t="str">
        <f>IF(基本情報入力シート!Q61="", "",基本情報入力シート!Q61)</f>
        <v/>
      </c>
      <c r="I96" s="1209" t="str">
        <f>IF(基本情報入力シート!V61="", "",基本情報入力シート!V61)</f>
        <v/>
      </c>
      <c r="J96" s="1209" t="str">
        <f>IF(基本情報入力シート!W61="", "",基本情報入力シート!W61)</f>
        <v/>
      </c>
      <c r="K96" s="1209" t="str">
        <f>IF(基本情報入力シート!X61="", "",基本情報入力シート!X61)</f>
        <v/>
      </c>
      <c r="L96" s="1212" t="str">
        <f>IF(基本情報入力シート!AC61=0, "",基本情報入力シート!AC61)</f>
        <v/>
      </c>
      <c r="M96" s="1215" t="str">
        <f>IF(基本情報入力シート!AD61="", "",基本情報入力シート!AD61)</f>
        <v/>
      </c>
      <c r="N96" s="1103"/>
      <c r="O96" s="1106" t="str">
        <f>IFERROR(VLOOKUP(K96,【参考】数式用２!$A$2:$AD$48,MATCH(N96,【参考】数式用２!$C$4:$AD$4,0)+2,0),"")</f>
        <v/>
      </c>
      <c r="P96" s="1055"/>
      <c r="Q96" s="1068" t="str">
        <f>IFERROR(VLOOKUP(K96,【参考】数式用２!$A$2:$AC$48,MATCH(P96,【参考】数式用２!$C$4:$AC$4,0)+2,0),"")</f>
        <v/>
      </c>
      <c r="R96" s="1071" t="s">
        <v>269</v>
      </c>
      <c r="S96" s="1059"/>
      <c r="T96" s="1062" t="s">
        <v>357</v>
      </c>
      <c r="U96" s="1059"/>
      <c r="V96" s="1062" t="s">
        <v>358</v>
      </c>
      <c r="W96" s="1059"/>
      <c r="X96" s="1062" t="s">
        <v>357</v>
      </c>
      <c r="Y96" s="1059"/>
      <c r="Z96" s="1062" t="s">
        <v>359</v>
      </c>
      <c r="AA96" s="1062" t="s">
        <v>172</v>
      </c>
      <c r="AB96" s="1062" t="str">
        <f>IF(S96&gt;=1,(W96*12+Y96)-(S96*12+U96)+1,"")</f>
        <v/>
      </c>
      <c r="AC96" s="1086" t="s">
        <v>360</v>
      </c>
      <c r="AD96" s="1065" t="str">
        <f>IFERROR(ROUNDDOWN(ROUND(L96*Q96,0)*M96,0)*AB96,"")</f>
        <v/>
      </c>
      <c r="AE96" s="1089" t="str">
        <f>IFERROR(ROUNDDOWN(ROUNDDOWN(ROUND(L96*VLOOKUP(K96,【参考】数式用２!$A$2:$AC$48,MATCH("処遇改善加算Ⅳ",【参考】数式用２!$C$4:$O$4,0)+2,0),0)*M96,0)*AB96*0.5,0), "")</f>
        <v/>
      </c>
      <c r="AF96" s="1074"/>
      <c r="AG96" s="1065" t="str">
        <f>IF(AND(AQ96&lt;&gt;"対象外", P96&lt;&gt;""),ROUNDDOWN(ROUND(L96*VLOOKUP(K96,【参考】数式用２!$A$2:$K$48,MATCH("ベア加算あり",【参考】数式用２!$C$4:$K$4,0)+2,0),0)*M96,0)*AB96,"")</f>
        <v/>
      </c>
      <c r="AH96" s="1083"/>
      <c r="AI96" s="1074"/>
      <c r="AJ96" s="1074"/>
      <c r="AK96" s="1077"/>
      <c r="AL96" s="1080"/>
      <c r="AM96" s="693" t="str">
        <f t="shared" ref="AM96" si="60">IF(Q96="","",IF(Q96&lt;O96,"！加算の要件上は問題ありませんが、令和６年度末の加算率と比較して、令和７年度の加算率が低くなっています。",""))</f>
        <v/>
      </c>
      <c r="AN96" s="385"/>
      <c r="AO96" s="1094" t="str">
        <f>IF(K96&lt;&gt;"","Q列に色付け","")</f>
        <v/>
      </c>
      <c r="AP96" s="1058" t="str">
        <f>IF(AND(AE96&lt;&gt;0,AE96&lt;&gt;""),IF(AF96="○","入力済","未入力"),"")</f>
        <v/>
      </c>
      <c r="AQ96" s="912" t="str">
        <f>IFERROR((VLOOKUP(N96, 【参考】数式用２!$BE$5:$BE$13, 1,FALSE)), "対象外")</f>
        <v>対象外</v>
      </c>
      <c r="AR96" s="836" t="str">
        <f>IF(AG96&lt;&gt;"",IF(AH96="○","入力済","未入力"),"")</f>
        <v/>
      </c>
      <c r="AS96" s="836" t="str">
        <f>IF(AND(P96&lt;&gt;"", AI96=""), "未入力", "入力済")</f>
        <v>入力済</v>
      </c>
      <c r="AT96" s="836" t="str">
        <f>IF(AND(P96&lt;&gt;"", P96&lt;&gt;"処遇改善加算Ⅳ", AJ96=""), "未入力", "入力済")</f>
        <v>入力済</v>
      </c>
      <c r="AU96" s="836" t="str">
        <f>IFERROR(VLOOKUP(K96, 【参考】数式用２!$BB$5:$BC$48, 2, FALSE), "")</f>
        <v/>
      </c>
      <c r="AV96" s="836" t="str">
        <f>IF(AND(P96&lt;&gt;"処遇改善加算Ⅲ",P96&lt;&gt;"処遇改善加算Ⅳ", P96&lt;&gt;"", AU96&lt;&gt;"対象外"), 1,"")</f>
        <v/>
      </c>
      <c r="AW96" s="836" t="str">
        <f>IFERROR("_"&amp;VLOOKUP(K96, 【参考】数式用２!$AG$2:$AH$48, 2, FALSE), "")</f>
        <v/>
      </c>
      <c r="AX96" s="1097" t="str">
        <f>IF(AND(P96="処遇改善加算Ⅰ", AL96=""), "未入力","入力済")</f>
        <v>入力済</v>
      </c>
      <c r="AY96" s="1094" t="str">
        <f>G96</f>
        <v/>
      </c>
      <c r="AZ96"/>
      <c r="BA96"/>
      <c r="BB96"/>
      <c r="BC96"/>
      <c r="BD96"/>
      <c r="BE96"/>
      <c r="BF96"/>
      <c r="BG96"/>
    </row>
    <row r="97" spans="1:59" ht="14.4">
      <c r="A97" s="1099"/>
      <c r="B97" s="1203"/>
      <c r="C97" s="1204"/>
      <c r="D97" s="1204"/>
      <c r="E97" s="1204"/>
      <c r="F97" s="1205"/>
      <c r="G97" s="1210"/>
      <c r="H97" s="1210"/>
      <c r="I97" s="1210"/>
      <c r="J97" s="1210"/>
      <c r="K97" s="1210"/>
      <c r="L97" s="1213"/>
      <c r="M97" s="1216"/>
      <c r="N97" s="1104"/>
      <c r="O97" s="1107"/>
      <c r="P97" s="1056"/>
      <c r="Q97" s="1069"/>
      <c r="R97" s="1072"/>
      <c r="S97" s="1060"/>
      <c r="T97" s="1063"/>
      <c r="U97" s="1060"/>
      <c r="V97" s="1063"/>
      <c r="W97" s="1060"/>
      <c r="X97" s="1063"/>
      <c r="Y97" s="1060"/>
      <c r="Z97" s="1063"/>
      <c r="AA97" s="1063"/>
      <c r="AB97" s="1063"/>
      <c r="AC97" s="1087"/>
      <c r="AD97" s="1066"/>
      <c r="AE97" s="1090"/>
      <c r="AF97" s="1075"/>
      <c r="AG97" s="1066"/>
      <c r="AH97" s="1084"/>
      <c r="AI97" s="1075"/>
      <c r="AJ97" s="1075"/>
      <c r="AK97" s="1078"/>
      <c r="AL97" s="1081"/>
      <c r="AM97" s="1092"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095"/>
      <c r="AP97" s="1058"/>
      <c r="AQ97" s="913"/>
      <c r="AR97" s="836"/>
      <c r="AS97" s="836"/>
      <c r="AT97" s="836"/>
      <c r="AU97" s="836"/>
      <c r="AV97" s="836"/>
      <c r="AW97" s="836"/>
      <c r="AX97" s="1097"/>
      <c r="AY97" s="1095"/>
      <c r="AZ97"/>
      <c r="BA97"/>
      <c r="BB97"/>
      <c r="BC97"/>
      <c r="BD97"/>
      <c r="BE97"/>
      <c r="BF97"/>
      <c r="BG97"/>
    </row>
    <row r="98" spans="1:59" ht="14.4">
      <c r="A98" s="1100"/>
      <c r="B98" s="1203"/>
      <c r="C98" s="1204"/>
      <c r="D98" s="1204"/>
      <c r="E98" s="1204"/>
      <c r="F98" s="1205"/>
      <c r="G98" s="1210"/>
      <c r="H98" s="1210"/>
      <c r="I98" s="1210"/>
      <c r="J98" s="1210"/>
      <c r="K98" s="1210"/>
      <c r="L98" s="1213"/>
      <c r="M98" s="1216"/>
      <c r="N98" s="1104"/>
      <c r="O98" s="1107"/>
      <c r="P98" s="1056"/>
      <c r="Q98" s="1069"/>
      <c r="R98" s="1072"/>
      <c r="S98" s="1060"/>
      <c r="T98" s="1063"/>
      <c r="U98" s="1060"/>
      <c r="V98" s="1063"/>
      <c r="W98" s="1060"/>
      <c r="X98" s="1063"/>
      <c r="Y98" s="1060"/>
      <c r="Z98" s="1063"/>
      <c r="AA98" s="1063"/>
      <c r="AB98" s="1063"/>
      <c r="AC98" s="1087"/>
      <c r="AD98" s="1066"/>
      <c r="AE98" s="1090"/>
      <c r="AF98" s="1075"/>
      <c r="AG98" s="1066"/>
      <c r="AH98" s="1084"/>
      <c r="AI98" s="1075"/>
      <c r="AJ98" s="1075"/>
      <c r="AK98" s="1078"/>
      <c r="AL98" s="1081"/>
      <c r="AM98" s="1093"/>
      <c r="AN98" s="385"/>
      <c r="AO98" s="1095"/>
      <c r="AP98" s="1058"/>
      <c r="AQ98" s="913"/>
      <c r="AR98" s="836"/>
      <c r="AS98" s="836"/>
      <c r="AT98" s="836"/>
      <c r="AU98" s="836"/>
      <c r="AV98" s="836"/>
      <c r="AW98" s="836"/>
      <c r="AX98" s="1097"/>
      <c r="AY98" s="1095"/>
      <c r="AZ98"/>
      <c r="BA98"/>
      <c r="BB98"/>
      <c r="BC98"/>
      <c r="BD98"/>
      <c r="BE98"/>
      <c r="BF98"/>
      <c r="BG98"/>
    </row>
    <row r="99" spans="1:59" ht="30" customHeight="1" thickBot="1">
      <c r="A99" s="1101"/>
      <c r="B99" s="1206"/>
      <c r="C99" s="1207"/>
      <c r="D99" s="1207"/>
      <c r="E99" s="1207"/>
      <c r="F99" s="1208"/>
      <c r="G99" s="1211"/>
      <c r="H99" s="1211"/>
      <c r="I99" s="1211"/>
      <c r="J99" s="1211"/>
      <c r="K99" s="1211"/>
      <c r="L99" s="1214"/>
      <c r="M99" s="1217"/>
      <c r="N99" s="1105"/>
      <c r="O99" s="1108"/>
      <c r="P99" s="1057"/>
      <c r="Q99" s="1070"/>
      <c r="R99" s="1073"/>
      <c r="S99" s="1061"/>
      <c r="T99" s="1064"/>
      <c r="U99" s="1061"/>
      <c r="V99" s="1064"/>
      <c r="W99" s="1061"/>
      <c r="X99" s="1064"/>
      <c r="Y99" s="1061"/>
      <c r="Z99" s="1064"/>
      <c r="AA99" s="1064"/>
      <c r="AB99" s="1064"/>
      <c r="AC99" s="1088"/>
      <c r="AD99" s="1067"/>
      <c r="AE99" s="1091"/>
      <c r="AF99" s="1076"/>
      <c r="AG99" s="1067"/>
      <c r="AH99" s="1085"/>
      <c r="AI99" s="1076"/>
      <c r="AJ99" s="1076"/>
      <c r="AK99" s="1079"/>
      <c r="AL99" s="1082"/>
      <c r="AM99" s="694"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096"/>
      <c r="AP99" s="1058"/>
      <c r="AQ99" s="914"/>
      <c r="AR99" s="836"/>
      <c r="AS99" s="836"/>
      <c r="AT99" s="836"/>
      <c r="AU99" s="836"/>
      <c r="AV99" s="836"/>
      <c r="AW99" s="836"/>
      <c r="AX99" s="1097"/>
      <c r="AY99" s="1096"/>
      <c r="AZ99"/>
      <c r="BA99"/>
      <c r="BB99"/>
      <c r="BC99"/>
      <c r="BD99"/>
      <c r="BE99"/>
      <c r="BF99"/>
      <c r="BG99"/>
    </row>
    <row r="100" spans="1:59" ht="30" customHeight="1">
      <c r="A100" s="1098">
        <v>23</v>
      </c>
      <c r="B100" s="1218" t="str">
        <f>IF(基本情報入力シート!B62="", "",基本情報入力シート!B62)</f>
        <v/>
      </c>
      <c r="C100" s="1219"/>
      <c r="D100" s="1219"/>
      <c r="E100" s="1219"/>
      <c r="F100" s="1220"/>
      <c r="G100" s="1221" t="str">
        <f>IF(基本情報入力シート!L62="", "",基本情報入力シート!L62)</f>
        <v/>
      </c>
      <c r="H100" s="1221" t="str">
        <f>IF(基本情報入力シート!Q62="", "",基本情報入力シート!Q62)</f>
        <v/>
      </c>
      <c r="I100" s="1221" t="str">
        <f>IF(基本情報入力シート!V62="", "",基本情報入力シート!V62)</f>
        <v/>
      </c>
      <c r="J100" s="1221" t="str">
        <f>IF(基本情報入力シート!W62="", "",基本情報入力シート!W62)</f>
        <v/>
      </c>
      <c r="K100" s="1221" t="str">
        <f>IF(基本情報入力シート!X62="", "",基本情報入力シート!X62)</f>
        <v/>
      </c>
      <c r="L100" s="1222" t="str">
        <f>IF(基本情報入力シート!AC62=0, "",基本情報入力シート!AC62)</f>
        <v/>
      </c>
      <c r="M100" s="1215" t="str">
        <f>IF(基本情報入力シート!AD62="", "",基本情報入力シート!AD62)</f>
        <v/>
      </c>
      <c r="N100" s="1103"/>
      <c r="O100" s="1106" t="str">
        <f>IFERROR(VLOOKUP(K100,【参考】数式用２!$A$2:$AD$48,MATCH(N100,【参考】数式用２!$C$4:$AD$4,0)+2,0),"")</f>
        <v/>
      </c>
      <c r="P100" s="1055"/>
      <c r="Q100" s="1068" t="str">
        <f>IFERROR(VLOOKUP(K100,【参考】数式用２!$A$2:$AC$48,MATCH(P100,【参考】数式用２!$C$4:$AC$4,0)+2,0),"")</f>
        <v/>
      </c>
      <c r="R100" s="1071" t="s">
        <v>269</v>
      </c>
      <c r="S100" s="1059"/>
      <c r="T100" s="1062" t="s">
        <v>357</v>
      </c>
      <c r="U100" s="1059"/>
      <c r="V100" s="1062" t="s">
        <v>358</v>
      </c>
      <c r="W100" s="1059"/>
      <c r="X100" s="1062" t="s">
        <v>357</v>
      </c>
      <c r="Y100" s="1059"/>
      <c r="Z100" s="1062" t="s">
        <v>359</v>
      </c>
      <c r="AA100" s="1062" t="s">
        <v>172</v>
      </c>
      <c r="AB100" s="1062" t="str">
        <f>IF(S100&gt;=1,(W100*12+Y100)-(S100*12+U100)+1,"")</f>
        <v/>
      </c>
      <c r="AC100" s="1086" t="s">
        <v>360</v>
      </c>
      <c r="AD100" s="1065" t="str">
        <f>IFERROR(ROUNDDOWN(ROUND(L100*Q100,0)*M100,0)*AB100,"")</f>
        <v/>
      </c>
      <c r="AE100" s="1089" t="str">
        <f>IFERROR(ROUNDDOWN(ROUNDDOWN(ROUND(L100*VLOOKUP(K100,【参考】数式用２!$A$2:$AC$48,MATCH("処遇改善加算Ⅳ",【参考】数式用２!$C$4:$O$4,0)+2,0),0)*M100,0)*AB100*0.5,0), "")</f>
        <v/>
      </c>
      <c r="AF100" s="1074"/>
      <c r="AG100" s="1065" t="str">
        <f>IF(AND(AQ100&lt;&gt;"対象外", P100&lt;&gt;""),ROUNDDOWN(ROUND(L100*VLOOKUP(K100,【参考】数式用２!$A$2:$K$48,MATCH("ベア加算あり",【参考】数式用２!$C$4:$K$4,0)+2,0),0)*M100,0)*AB100,"")</f>
        <v/>
      </c>
      <c r="AH100" s="1083"/>
      <c r="AI100" s="1074"/>
      <c r="AJ100" s="1074"/>
      <c r="AK100" s="1077"/>
      <c r="AL100" s="1080"/>
      <c r="AM100" s="693" t="str">
        <f t="shared" ref="AM100" si="63">IF(Q100="","",IF(Q100&lt;O100,"！加算の要件上は問題ありませんが、令和６年度末の加算率と比較して、令和７年度の加算率が低くなっています。",""))</f>
        <v/>
      </c>
      <c r="AN100" s="385"/>
      <c r="AO100" s="1095" t="str">
        <f>IF(K100&lt;&gt;"","Q列に色付け","")</f>
        <v/>
      </c>
      <c r="AP100" s="1058" t="str">
        <f>IF(AND(AE100&lt;&gt;0,AE100&lt;&gt;""),IF(AF100="○","入力済","未入力"),"")</f>
        <v/>
      </c>
      <c r="AQ100" s="912" t="str">
        <f>IFERROR((VLOOKUP(N100, 【参考】数式用２!$BE$5:$BE$13, 1,FALSE)), "対象外")</f>
        <v>対象外</v>
      </c>
      <c r="AR100" s="836" t="str">
        <f>IF(AG100&lt;&gt;"",IF(AH100="○","入力済","未入力"),"")</f>
        <v/>
      </c>
      <c r="AS100" s="836" t="str">
        <f>IF(AND(P100&lt;&gt;"", AI100=""), "未入力", "入力済")</f>
        <v>入力済</v>
      </c>
      <c r="AT100" s="836" t="str">
        <f>IF(AND(P100&lt;&gt;"", P100&lt;&gt;"処遇改善加算Ⅳ", AJ100=""), "未入力", "入力済")</f>
        <v>入力済</v>
      </c>
      <c r="AU100" s="836" t="str">
        <f>IFERROR(VLOOKUP(K100, 【参考】数式用２!$BB$5:$BC$48, 2, FALSE), "")</f>
        <v/>
      </c>
      <c r="AV100" s="836" t="str">
        <f>IF(AND(P100&lt;&gt;"処遇改善加算Ⅲ",P100&lt;&gt;"処遇改善加算Ⅳ", P100&lt;&gt;"", AU100&lt;&gt;"対象外"), 1,"")</f>
        <v/>
      </c>
      <c r="AW100" s="836" t="str">
        <f>IFERROR("_"&amp;VLOOKUP(K100, 【参考】数式用２!$AG$2:$AH$48, 2, FALSE), "")</f>
        <v/>
      </c>
      <c r="AX100" s="1097" t="str">
        <f>IF(AND(P100="処遇改善加算Ⅰ", AL100=""), "未入力","入力済")</f>
        <v>入力済</v>
      </c>
      <c r="AY100" s="1094" t="str">
        <f>G100</f>
        <v/>
      </c>
      <c r="AZ100"/>
      <c r="BA100"/>
      <c r="BB100"/>
      <c r="BC100"/>
      <c r="BD100"/>
      <c r="BE100"/>
      <c r="BF100"/>
      <c r="BG100"/>
    </row>
    <row r="101" spans="1:59" ht="14.4">
      <c r="A101" s="1099"/>
      <c r="B101" s="1203"/>
      <c r="C101" s="1204"/>
      <c r="D101" s="1204"/>
      <c r="E101" s="1204"/>
      <c r="F101" s="1205"/>
      <c r="G101" s="1210"/>
      <c r="H101" s="1210"/>
      <c r="I101" s="1210"/>
      <c r="J101" s="1210"/>
      <c r="K101" s="1210"/>
      <c r="L101" s="1213"/>
      <c r="M101" s="1216"/>
      <c r="N101" s="1104"/>
      <c r="O101" s="1107"/>
      <c r="P101" s="1056"/>
      <c r="Q101" s="1069"/>
      <c r="R101" s="1072"/>
      <c r="S101" s="1060"/>
      <c r="T101" s="1063"/>
      <c r="U101" s="1060"/>
      <c r="V101" s="1063"/>
      <c r="W101" s="1060"/>
      <c r="X101" s="1063"/>
      <c r="Y101" s="1060"/>
      <c r="Z101" s="1063"/>
      <c r="AA101" s="1063"/>
      <c r="AB101" s="1063"/>
      <c r="AC101" s="1087"/>
      <c r="AD101" s="1066"/>
      <c r="AE101" s="1090"/>
      <c r="AF101" s="1075"/>
      <c r="AG101" s="1066"/>
      <c r="AH101" s="1084"/>
      <c r="AI101" s="1075"/>
      <c r="AJ101" s="1075"/>
      <c r="AK101" s="1078"/>
      <c r="AL101" s="1081"/>
      <c r="AM101" s="1092"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095"/>
      <c r="AP101" s="1058"/>
      <c r="AQ101" s="913"/>
      <c r="AR101" s="836"/>
      <c r="AS101" s="836"/>
      <c r="AT101" s="836"/>
      <c r="AU101" s="836"/>
      <c r="AV101" s="836"/>
      <c r="AW101" s="836"/>
      <c r="AX101" s="1097"/>
      <c r="AY101" s="1095"/>
      <c r="AZ101"/>
      <c r="BA101"/>
      <c r="BB101"/>
      <c r="BC101"/>
      <c r="BD101"/>
      <c r="BE101"/>
      <c r="BF101"/>
      <c r="BG101"/>
    </row>
    <row r="102" spans="1:59" ht="14.4">
      <c r="A102" s="1100"/>
      <c r="B102" s="1203"/>
      <c r="C102" s="1204"/>
      <c r="D102" s="1204"/>
      <c r="E102" s="1204"/>
      <c r="F102" s="1205"/>
      <c r="G102" s="1210"/>
      <c r="H102" s="1210"/>
      <c r="I102" s="1210"/>
      <c r="J102" s="1210"/>
      <c r="K102" s="1210"/>
      <c r="L102" s="1213"/>
      <c r="M102" s="1216"/>
      <c r="N102" s="1104"/>
      <c r="O102" s="1107"/>
      <c r="P102" s="1056"/>
      <c r="Q102" s="1069"/>
      <c r="R102" s="1072"/>
      <c r="S102" s="1060"/>
      <c r="T102" s="1063"/>
      <c r="U102" s="1060"/>
      <c r="V102" s="1063"/>
      <c r="W102" s="1060"/>
      <c r="X102" s="1063"/>
      <c r="Y102" s="1060"/>
      <c r="Z102" s="1063"/>
      <c r="AA102" s="1063"/>
      <c r="AB102" s="1063"/>
      <c r="AC102" s="1087"/>
      <c r="AD102" s="1066"/>
      <c r="AE102" s="1090"/>
      <c r="AF102" s="1075"/>
      <c r="AG102" s="1066"/>
      <c r="AH102" s="1084"/>
      <c r="AI102" s="1075"/>
      <c r="AJ102" s="1075"/>
      <c r="AK102" s="1078"/>
      <c r="AL102" s="1081"/>
      <c r="AM102" s="1093"/>
      <c r="AN102" s="385"/>
      <c r="AO102" s="1095"/>
      <c r="AP102" s="1058"/>
      <c r="AQ102" s="913"/>
      <c r="AR102" s="836"/>
      <c r="AS102" s="836"/>
      <c r="AT102" s="836"/>
      <c r="AU102" s="836"/>
      <c r="AV102" s="836"/>
      <c r="AW102" s="836"/>
      <c r="AX102" s="1097"/>
      <c r="AY102" s="1095"/>
      <c r="AZ102"/>
      <c r="BA102"/>
      <c r="BB102"/>
      <c r="BC102"/>
      <c r="BD102"/>
      <c r="BE102"/>
      <c r="BF102"/>
      <c r="BG102"/>
    </row>
    <row r="103" spans="1:59" ht="30" customHeight="1" thickBot="1">
      <c r="A103" s="1101"/>
      <c r="B103" s="1206"/>
      <c r="C103" s="1207"/>
      <c r="D103" s="1207"/>
      <c r="E103" s="1207"/>
      <c r="F103" s="1208"/>
      <c r="G103" s="1211"/>
      <c r="H103" s="1211"/>
      <c r="I103" s="1211"/>
      <c r="J103" s="1211"/>
      <c r="K103" s="1211"/>
      <c r="L103" s="1214"/>
      <c r="M103" s="1217"/>
      <c r="N103" s="1105"/>
      <c r="O103" s="1108"/>
      <c r="P103" s="1057"/>
      <c r="Q103" s="1070"/>
      <c r="R103" s="1073"/>
      <c r="S103" s="1061"/>
      <c r="T103" s="1064"/>
      <c r="U103" s="1061"/>
      <c r="V103" s="1064"/>
      <c r="W103" s="1061"/>
      <c r="X103" s="1064"/>
      <c r="Y103" s="1061"/>
      <c r="Z103" s="1064"/>
      <c r="AA103" s="1064"/>
      <c r="AB103" s="1064"/>
      <c r="AC103" s="1088"/>
      <c r="AD103" s="1067"/>
      <c r="AE103" s="1091"/>
      <c r="AF103" s="1076"/>
      <c r="AG103" s="1067"/>
      <c r="AH103" s="1085"/>
      <c r="AI103" s="1076"/>
      <c r="AJ103" s="1076"/>
      <c r="AK103" s="1079"/>
      <c r="AL103" s="1082"/>
      <c r="AM103" s="694"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095"/>
      <c r="AP103" s="1058"/>
      <c r="AQ103" s="914"/>
      <c r="AR103" s="836"/>
      <c r="AS103" s="836"/>
      <c r="AT103" s="836"/>
      <c r="AU103" s="836"/>
      <c r="AV103" s="836"/>
      <c r="AW103" s="836"/>
      <c r="AX103" s="1097"/>
      <c r="AY103" s="1096"/>
      <c r="AZ103"/>
      <c r="BA103"/>
      <c r="BB103"/>
      <c r="BC103"/>
      <c r="BD103"/>
      <c r="BE103"/>
      <c r="BF103"/>
      <c r="BG103"/>
    </row>
    <row r="104" spans="1:59" ht="30" customHeight="1">
      <c r="A104" s="1098">
        <v>24</v>
      </c>
      <c r="B104" s="1218" t="str">
        <f>IF(基本情報入力シート!B63="", "",基本情報入力シート!B63)</f>
        <v/>
      </c>
      <c r="C104" s="1219"/>
      <c r="D104" s="1219"/>
      <c r="E104" s="1219"/>
      <c r="F104" s="1220"/>
      <c r="G104" s="1221" t="str">
        <f>IF(基本情報入力シート!L63="", "",基本情報入力シート!L63)</f>
        <v/>
      </c>
      <c r="H104" s="1221" t="str">
        <f>IF(基本情報入力シート!Q63="", "",基本情報入力シート!Q63)</f>
        <v/>
      </c>
      <c r="I104" s="1221" t="str">
        <f>IF(基本情報入力シート!V63="", "",基本情報入力シート!V63)</f>
        <v/>
      </c>
      <c r="J104" s="1221" t="str">
        <f>IF(基本情報入力シート!W63="", "",基本情報入力シート!W63)</f>
        <v/>
      </c>
      <c r="K104" s="1221" t="str">
        <f>IF(基本情報入力シート!X63="", "",基本情報入力シート!X63)</f>
        <v/>
      </c>
      <c r="L104" s="1222" t="str">
        <f>IF(基本情報入力シート!AC63=0, "",基本情報入力シート!AC63)</f>
        <v/>
      </c>
      <c r="M104" s="1215" t="str">
        <f>IF(基本情報入力シート!AD63="", "",基本情報入力シート!AD63)</f>
        <v/>
      </c>
      <c r="N104" s="1103"/>
      <c r="O104" s="1106" t="str">
        <f>IFERROR(VLOOKUP(K104,【参考】数式用２!$A$2:$AD$48,MATCH(N104,【参考】数式用２!$C$4:$AD$4,0)+2,0),"")</f>
        <v/>
      </c>
      <c r="P104" s="1055"/>
      <c r="Q104" s="1068" t="str">
        <f>IFERROR(VLOOKUP(K104,【参考】数式用２!$A$2:$AC$48,MATCH(P104,【参考】数式用２!$C$4:$AC$4,0)+2,0),"")</f>
        <v/>
      </c>
      <c r="R104" s="1071" t="s">
        <v>269</v>
      </c>
      <c r="S104" s="1059"/>
      <c r="T104" s="1062" t="s">
        <v>357</v>
      </c>
      <c r="U104" s="1059"/>
      <c r="V104" s="1062" t="s">
        <v>358</v>
      </c>
      <c r="W104" s="1059"/>
      <c r="X104" s="1062" t="s">
        <v>357</v>
      </c>
      <c r="Y104" s="1059"/>
      <c r="Z104" s="1062" t="s">
        <v>359</v>
      </c>
      <c r="AA104" s="1062" t="s">
        <v>172</v>
      </c>
      <c r="AB104" s="1062" t="str">
        <f>IF(S104&gt;=1,(W104*12+Y104)-(S104*12+U104)+1,"")</f>
        <v/>
      </c>
      <c r="AC104" s="1086" t="s">
        <v>360</v>
      </c>
      <c r="AD104" s="1065" t="str">
        <f>IFERROR(ROUNDDOWN(ROUND(L104*Q104,0)*M104,0)*AB104,"")</f>
        <v/>
      </c>
      <c r="AE104" s="1089" t="str">
        <f>IFERROR(ROUNDDOWN(ROUNDDOWN(ROUND(L104*VLOOKUP(K104,【参考】数式用２!$A$2:$AC$48,MATCH("処遇改善加算Ⅳ",【参考】数式用２!$C$4:$O$4,0)+2,0),0)*M104,0)*AB104*0.5,0), "")</f>
        <v/>
      </c>
      <c r="AF104" s="1074"/>
      <c r="AG104" s="1065" t="str">
        <f>IF(AND(AQ104&lt;&gt;"対象外", P104&lt;&gt;""),ROUNDDOWN(ROUND(L104*VLOOKUP(K104,【参考】数式用２!$A$2:$K$48,MATCH("ベア加算あり",【参考】数式用２!$C$4:$K$4,0)+2,0),0)*M104,0)*AB104,"")</f>
        <v/>
      </c>
      <c r="AH104" s="1083"/>
      <c r="AI104" s="1074"/>
      <c r="AJ104" s="1074"/>
      <c r="AK104" s="1077"/>
      <c r="AL104" s="1080"/>
      <c r="AM104" s="693" t="str">
        <f t="shared" ref="AM104" si="66">IF(Q104="","",IF(Q104&lt;O104,"！加算の要件上は問題ありませんが、令和６年度末の加算率と比較して、令和７年度の加算率が低くなっています。",""))</f>
        <v/>
      </c>
      <c r="AN104" s="385"/>
      <c r="AO104" s="1094" t="str">
        <f>IF(K104&lt;&gt;"","Q列に色付け","")</f>
        <v/>
      </c>
      <c r="AP104" s="1058" t="str">
        <f>IF(AND(AE104&lt;&gt;0,AE104&lt;&gt;""),IF(AF104="○","入力済","未入力"),"")</f>
        <v/>
      </c>
      <c r="AQ104" s="912" t="str">
        <f>IFERROR((VLOOKUP(N104, 【参考】数式用２!$BE$5:$BE$13, 1,FALSE)), "対象外")</f>
        <v>対象外</v>
      </c>
      <c r="AR104" s="836" t="str">
        <f>IF(AG104&lt;&gt;"",IF(AH104="○","入力済","未入力"),"")</f>
        <v/>
      </c>
      <c r="AS104" s="836" t="str">
        <f>IF(AND(P104&lt;&gt;"", AI104=""), "未入力", "入力済")</f>
        <v>入力済</v>
      </c>
      <c r="AT104" s="836" t="str">
        <f>IF(AND(P104&lt;&gt;"", P104&lt;&gt;"処遇改善加算Ⅳ", AJ104=""), "未入力", "入力済")</f>
        <v>入力済</v>
      </c>
      <c r="AU104" s="836" t="str">
        <f>IFERROR(VLOOKUP(K104, 【参考】数式用２!$BB$5:$BC$48, 2, FALSE), "")</f>
        <v/>
      </c>
      <c r="AV104" s="836" t="str">
        <f>IF(AND(P104&lt;&gt;"処遇改善加算Ⅲ",P104&lt;&gt;"処遇改善加算Ⅳ", P104&lt;&gt;"", AU104&lt;&gt;"対象外"), 1,"")</f>
        <v/>
      </c>
      <c r="AW104" s="836" t="str">
        <f>IFERROR("_"&amp;VLOOKUP(K104, 【参考】数式用２!$AG$2:$AH$48, 2, FALSE), "")</f>
        <v/>
      </c>
      <c r="AX104" s="1097" t="str">
        <f>IF(AND(P104="処遇改善加算Ⅰ", AL104=""), "未入力","入力済")</f>
        <v>入力済</v>
      </c>
      <c r="AY104" s="1094" t="str">
        <f>G104</f>
        <v/>
      </c>
      <c r="AZ104"/>
      <c r="BA104"/>
      <c r="BB104"/>
      <c r="BC104"/>
      <c r="BD104"/>
      <c r="BE104"/>
      <c r="BF104"/>
      <c r="BG104"/>
    </row>
    <row r="105" spans="1:59" ht="14.4">
      <c r="A105" s="1099"/>
      <c r="B105" s="1203"/>
      <c r="C105" s="1204"/>
      <c r="D105" s="1204"/>
      <c r="E105" s="1204"/>
      <c r="F105" s="1205"/>
      <c r="G105" s="1210"/>
      <c r="H105" s="1210"/>
      <c r="I105" s="1210"/>
      <c r="J105" s="1210"/>
      <c r="K105" s="1210"/>
      <c r="L105" s="1213"/>
      <c r="M105" s="1216"/>
      <c r="N105" s="1104"/>
      <c r="O105" s="1107"/>
      <c r="P105" s="1056"/>
      <c r="Q105" s="1069"/>
      <c r="R105" s="1072"/>
      <c r="S105" s="1060"/>
      <c r="T105" s="1063"/>
      <c r="U105" s="1060"/>
      <c r="V105" s="1063"/>
      <c r="W105" s="1060"/>
      <c r="X105" s="1063"/>
      <c r="Y105" s="1060"/>
      <c r="Z105" s="1063"/>
      <c r="AA105" s="1063"/>
      <c r="AB105" s="1063"/>
      <c r="AC105" s="1087"/>
      <c r="AD105" s="1066"/>
      <c r="AE105" s="1090"/>
      <c r="AF105" s="1075"/>
      <c r="AG105" s="1066"/>
      <c r="AH105" s="1084"/>
      <c r="AI105" s="1075"/>
      <c r="AJ105" s="1075"/>
      <c r="AK105" s="1078"/>
      <c r="AL105" s="1081"/>
      <c r="AM105" s="1092"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095"/>
      <c r="AP105" s="1058"/>
      <c r="AQ105" s="913"/>
      <c r="AR105" s="836"/>
      <c r="AS105" s="836"/>
      <c r="AT105" s="836"/>
      <c r="AU105" s="836"/>
      <c r="AV105" s="836"/>
      <c r="AW105" s="836"/>
      <c r="AX105" s="1097"/>
      <c r="AY105" s="1095"/>
      <c r="AZ105"/>
      <c r="BA105"/>
      <c r="BB105"/>
      <c r="BC105"/>
      <c r="BD105"/>
      <c r="BE105"/>
      <c r="BF105"/>
      <c r="BG105"/>
    </row>
    <row r="106" spans="1:59" ht="14.4">
      <c r="A106" s="1100"/>
      <c r="B106" s="1203"/>
      <c r="C106" s="1204"/>
      <c r="D106" s="1204"/>
      <c r="E106" s="1204"/>
      <c r="F106" s="1205"/>
      <c r="G106" s="1210"/>
      <c r="H106" s="1210"/>
      <c r="I106" s="1210"/>
      <c r="J106" s="1210"/>
      <c r="K106" s="1210"/>
      <c r="L106" s="1213"/>
      <c r="M106" s="1216"/>
      <c r="N106" s="1104"/>
      <c r="O106" s="1107"/>
      <c r="P106" s="1056"/>
      <c r="Q106" s="1069"/>
      <c r="R106" s="1072"/>
      <c r="S106" s="1060"/>
      <c r="T106" s="1063"/>
      <c r="U106" s="1060"/>
      <c r="V106" s="1063"/>
      <c r="W106" s="1060"/>
      <c r="X106" s="1063"/>
      <c r="Y106" s="1060"/>
      <c r="Z106" s="1063"/>
      <c r="AA106" s="1063"/>
      <c r="AB106" s="1063"/>
      <c r="AC106" s="1087"/>
      <c r="AD106" s="1066"/>
      <c r="AE106" s="1090"/>
      <c r="AF106" s="1075"/>
      <c r="AG106" s="1066"/>
      <c r="AH106" s="1084"/>
      <c r="AI106" s="1075"/>
      <c r="AJ106" s="1075"/>
      <c r="AK106" s="1078"/>
      <c r="AL106" s="1081"/>
      <c r="AM106" s="1093"/>
      <c r="AN106" s="385"/>
      <c r="AO106" s="1095"/>
      <c r="AP106" s="1058"/>
      <c r="AQ106" s="913"/>
      <c r="AR106" s="836"/>
      <c r="AS106" s="836"/>
      <c r="AT106" s="836"/>
      <c r="AU106" s="836"/>
      <c r="AV106" s="836"/>
      <c r="AW106" s="836"/>
      <c r="AX106" s="1097"/>
      <c r="AY106" s="1095"/>
      <c r="AZ106"/>
      <c r="BA106"/>
      <c r="BB106"/>
      <c r="BC106"/>
      <c r="BD106"/>
      <c r="BE106"/>
      <c r="BF106"/>
      <c r="BG106"/>
    </row>
    <row r="107" spans="1:59" ht="30" customHeight="1" thickBot="1">
      <c r="A107" s="1101"/>
      <c r="B107" s="1206"/>
      <c r="C107" s="1207"/>
      <c r="D107" s="1207"/>
      <c r="E107" s="1207"/>
      <c r="F107" s="1208"/>
      <c r="G107" s="1211"/>
      <c r="H107" s="1211"/>
      <c r="I107" s="1211"/>
      <c r="J107" s="1211"/>
      <c r="K107" s="1211"/>
      <c r="L107" s="1214"/>
      <c r="M107" s="1217"/>
      <c r="N107" s="1105"/>
      <c r="O107" s="1108"/>
      <c r="P107" s="1057"/>
      <c r="Q107" s="1070"/>
      <c r="R107" s="1073"/>
      <c r="S107" s="1061"/>
      <c r="T107" s="1064"/>
      <c r="U107" s="1061"/>
      <c r="V107" s="1064"/>
      <c r="W107" s="1061"/>
      <c r="X107" s="1064"/>
      <c r="Y107" s="1061"/>
      <c r="Z107" s="1064"/>
      <c r="AA107" s="1064"/>
      <c r="AB107" s="1064"/>
      <c r="AC107" s="1088"/>
      <c r="AD107" s="1067"/>
      <c r="AE107" s="1091"/>
      <c r="AF107" s="1076"/>
      <c r="AG107" s="1067"/>
      <c r="AH107" s="1085"/>
      <c r="AI107" s="1076"/>
      <c r="AJ107" s="1076"/>
      <c r="AK107" s="1079"/>
      <c r="AL107" s="1082"/>
      <c r="AM107" s="694"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096"/>
      <c r="AP107" s="1058"/>
      <c r="AQ107" s="914"/>
      <c r="AR107" s="836"/>
      <c r="AS107" s="836"/>
      <c r="AT107" s="836"/>
      <c r="AU107" s="836"/>
      <c r="AV107" s="836"/>
      <c r="AW107" s="836"/>
      <c r="AX107" s="1097"/>
      <c r="AY107" s="1096"/>
      <c r="AZ107"/>
      <c r="BA107"/>
      <c r="BB107"/>
      <c r="BC107"/>
      <c r="BD107"/>
      <c r="BE107"/>
      <c r="BF107"/>
      <c r="BG107"/>
    </row>
    <row r="108" spans="1:59" ht="30" customHeight="1">
      <c r="A108" s="1098">
        <v>25</v>
      </c>
      <c r="B108" s="1218" t="str">
        <f>IF(基本情報入力シート!B64="", "",基本情報入力シート!B64)</f>
        <v/>
      </c>
      <c r="C108" s="1219"/>
      <c r="D108" s="1219"/>
      <c r="E108" s="1219"/>
      <c r="F108" s="1220"/>
      <c r="G108" s="1221" t="str">
        <f>IF(基本情報入力シート!L64="", "",基本情報入力シート!L64)</f>
        <v/>
      </c>
      <c r="H108" s="1221" t="str">
        <f>IF(基本情報入力シート!Q64="", "",基本情報入力シート!Q64)</f>
        <v/>
      </c>
      <c r="I108" s="1221" t="str">
        <f>IF(基本情報入力シート!V64="", "",基本情報入力シート!V64)</f>
        <v/>
      </c>
      <c r="J108" s="1221" t="str">
        <f>IF(基本情報入力シート!W64="", "",基本情報入力シート!W64)</f>
        <v/>
      </c>
      <c r="K108" s="1221" t="str">
        <f>IF(基本情報入力シート!X64="", "",基本情報入力シート!X64)</f>
        <v/>
      </c>
      <c r="L108" s="1222" t="str">
        <f>IF(基本情報入力シート!AC64=0, "",基本情報入力シート!AC64)</f>
        <v/>
      </c>
      <c r="M108" s="1215" t="str">
        <f>IF(基本情報入力シート!AD64="", "",基本情報入力シート!AD64)</f>
        <v/>
      </c>
      <c r="N108" s="1103"/>
      <c r="O108" s="1106" t="str">
        <f>IFERROR(VLOOKUP(K108,【参考】数式用２!$A$2:$AD$48,MATCH(N108,【参考】数式用２!$C$4:$AD$4,0)+2,0),"")</f>
        <v/>
      </c>
      <c r="P108" s="1055"/>
      <c r="Q108" s="1068" t="str">
        <f>IFERROR(VLOOKUP(K108,【参考】数式用２!$A$2:$AC$48,MATCH(P108,【参考】数式用２!$C$4:$AC$4,0)+2,0),"")</f>
        <v/>
      </c>
      <c r="R108" s="1071" t="s">
        <v>269</v>
      </c>
      <c r="S108" s="1059"/>
      <c r="T108" s="1062" t="s">
        <v>357</v>
      </c>
      <c r="U108" s="1059"/>
      <c r="V108" s="1062" t="s">
        <v>358</v>
      </c>
      <c r="W108" s="1059"/>
      <c r="X108" s="1062" t="s">
        <v>357</v>
      </c>
      <c r="Y108" s="1059"/>
      <c r="Z108" s="1062" t="s">
        <v>359</v>
      </c>
      <c r="AA108" s="1062" t="s">
        <v>172</v>
      </c>
      <c r="AB108" s="1062" t="str">
        <f>IF(S108&gt;=1,(W108*12+Y108)-(S108*12+U108)+1,"")</f>
        <v/>
      </c>
      <c r="AC108" s="1086" t="s">
        <v>360</v>
      </c>
      <c r="AD108" s="1065" t="str">
        <f>IFERROR(ROUNDDOWN(ROUND(L108*Q108,0)*M108,0)*AB108,"")</f>
        <v/>
      </c>
      <c r="AE108" s="1089" t="str">
        <f>IFERROR(ROUNDDOWN(ROUNDDOWN(ROUND(L108*VLOOKUP(K108,【参考】数式用２!$A$2:$AC$48,MATCH("処遇改善加算Ⅳ",【参考】数式用２!$C$4:$O$4,0)+2,0),0)*M108,0)*AB108*0.5,0), "")</f>
        <v/>
      </c>
      <c r="AF108" s="1074"/>
      <c r="AG108" s="1065" t="str">
        <f>IF(AND(AQ108&lt;&gt;"対象外", P108&lt;&gt;""),ROUNDDOWN(ROUND(L108*VLOOKUP(K108,【参考】数式用２!$A$2:$K$48,MATCH("ベア加算あり",【参考】数式用２!$C$4:$K$4,0)+2,0),0)*M108,0)*AB108,"")</f>
        <v/>
      </c>
      <c r="AH108" s="1083"/>
      <c r="AI108" s="1074"/>
      <c r="AJ108" s="1074"/>
      <c r="AK108" s="1077"/>
      <c r="AL108" s="1080"/>
      <c r="AM108" s="693" t="str">
        <f t="shared" ref="AM108" si="69">IF(Q108="","",IF(Q108&lt;O108,"！加算の要件上は問題ありませんが、令和６年度末の加算率と比較して、令和７年度の加算率が低くなっています。",""))</f>
        <v/>
      </c>
      <c r="AN108" s="385"/>
      <c r="AO108" s="1095" t="str">
        <f>IF(K108&lt;&gt;"","Q列に色付け","")</f>
        <v/>
      </c>
      <c r="AP108" s="1058" t="str">
        <f>IF(AND(AE108&lt;&gt;0,AE108&lt;&gt;""),IF(AF108="○","入力済","未入力"),"")</f>
        <v/>
      </c>
      <c r="AQ108" s="912" t="str">
        <f>IFERROR((VLOOKUP(N108, 【参考】数式用２!$BE$5:$BE$13, 1,FALSE)), "対象外")</f>
        <v>対象外</v>
      </c>
      <c r="AR108" s="836" t="str">
        <f>IF(AG108&lt;&gt;"",IF(AH108="○","入力済","未入力"),"")</f>
        <v/>
      </c>
      <c r="AS108" s="836" t="str">
        <f>IF(AND(P108&lt;&gt;"", AI108=""), "未入力", "入力済")</f>
        <v>入力済</v>
      </c>
      <c r="AT108" s="836" t="str">
        <f>IF(AND(P108&lt;&gt;"", P108&lt;&gt;"処遇改善加算Ⅳ", AJ108=""), "未入力", "入力済")</f>
        <v>入力済</v>
      </c>
      <c r="AU108" s="836" t="str">
        <f>IFERROR(VLOOKUP(K108, 【参考】数式用２!$BB$5:$BC$48, 2, FALSE), "")</f>
        <v/>
      </c>
      <c r="AV108" s="836" t="str">
        <f>IF(AND(P108&lt;&gt;"処遇改善加算Ⅲ",P108&lt;&gt;"処遇改善加算Ⅳ", P108&lt;&gt;"", AU108&lt;&gt;"対象外"), 1,"")</f>
        <v/>
      </c>
      <c r="AW108" s="836" t="str">
        <f>IFERROR("_"&amp;VLOOKUP(K108, 【参考】数式用２!$AG$2:$AH$48, 2, FALSE), "")</f>
        <v/>
      </c>
      <c r="AX108" s="1097" t="str">
        <f>IF(AND(P108="処遇改善加算Ⅰ", AL108=""), "未入力","入力済")</f>
        <v>入力済</v>
      </c>
      <c r="AY108" s="1094" t="str">
        <f>G108</f>
        <v/>
      </c>
      <c r="AZ108"/>
      <c r="BA108"/>
      <c r="BB108"/>
      <c r="BC108"/>
      <c r="BD108"/>
      <c r="BE108"/>
      <c r="BF108"/>
      <c r="BG108"/>
    </row>
    <row r="109" spans="1:59" ht="14.4">
      <c r="A109" s="1099"/>
      <c r="B109" s="1203"/>
      <c r="C109" s="1204"/>
      <c r="D109" s="1204"/>
      <c r="E109" s="1204"/>
      <c r="F109" s="1205"/>
      <c r="G109" s="1210"/>
      <c r="H109" s="1210"/>
      <c r="I109" s="1210"/>
      <c r="J109" s="1210"/>
      <c r="K109" s="1210"/>
      <c r="L109" s="1213"/>
      <c r="M109" s="1216"/>
      <c r="N109" s="1104"/>
      <c r="O109" s="1107"/>
      <c r="P109" s="1056"/>
      <c r="Q109" s="1069"/>
      <c r="R109" s="1072"/>
      <c r="S109" s="1060"/>
      <c r="T109" s="1063"/>
      <c r="U109" s="1060"/>
      <c r="V109" s="1063"/>
      <c r="W109" s="1060"/>
      <c r="X109" s="1063"/>
      <c r="Y109" s="1060"/>
      <c r="Z109" s="1063"/>
      <c r="AA109" s="1063"/>
      <c r="AB109" s="1063"/>
      <c r="AC109" s="1087"/>
      <c r="AD109" s="1066"/>
      <c r="AE109" s="1090"/>
      <c r="AF109" s="1075"/>
      <c r="AG109" s="1066"/>
      <c r="AH109" s="1084"/>
      <c r="AI109" s="1075"/>
      <c r="AJ109" s="1075"/>
      <c r="AK109" s="1078"/>
      <c r="AL109" s="1081"/>
      <c r="AM109" s="1092"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095"/>
      <c r="AP109" s="1058"/>
      <c r="AQ109" s="913"/>
      <c r="AR109" s="836"/>
      <c r="AS109" s="836"/>
      <c r="AT109" s="836"/>
      <c r="AU109" s="836"/>
      <c r="AV109" s="836"/>
      <c r="AW109" s="836"/>
      <c r="AX109" s="1097"/>
      <c r="AY109" s="1095"/>
      <c r="AZ109"/>
      <c r="BA109"/>
      <c r="BB109"/>
      <c r="BC109"/>
      <c r="BD109"/>
      <c r="BE109"/>
      <c r="BF109"/>
      <c r="BG109"/>
    </row>
    <row r="110" spans="1:59" ht="14.4">
      <c r="A110" s="1100"/>
      <c r="B110" s="1203"/>
      <c r="C110" s="1204"/>
      <c r="D110" s="1204"/>
      <c r="E110" s="1204"/>
      <c r="F110" s="1205"/>
      <c r="G110" s="1210"/>
      <c r="H110" s="1210"/>
      <c r="I110" s="1210"/>
      <c r="J110" s="1210"/>
      <c r="K110" s="1210"/>
      <c r="L110" s="1213"/>
      <c r="M110" s="1216"/>
      <c r="N110" s="1104"/>
      <c r="O110" s="1107"/>
      <c r="P110" s="1056"/>
      <c r="Q110" s="1069"/>
      <c r="R110" s="1072"/>
      <c r="S110" s="1060"/>
      <c r="T110" s="1063"/>
      <c r="U110" s="1060"/>
      <c r="V110" s="1063"/>
      <c r="W110" s="1060"/>
      <c r="X110" s="1063"/>
      <c r="Y110" s="1060"/>
      <c r="Z110" s="1063"/>
      <c r="AA110" s="1063"/>
      <c r="AB110" s="1063"/>
      <c r="AC110" s="1087"/>
      <c r="AD110" s="1066"/>
      <c r="AE110" s="1090"/>
      <c r="AF110" s="1075"/>
      <c r="AG110" s="1066"/>
      <c r="AH110" s="1084"/>
      <c r="AI110" s="1075"/>
      <c r="AJ110" s="1075"/>
      <c r="AK110" s="1078"/>
      <c r="AL110" s="1081"/>
      <c r="AM110" s="1093"/>
      <c r="AN110" s="385"/>
      <c r="AO110" s="1095"/>
      <c r="AP110" s="1058"/>
      <c r="AQ110" s="913"/>
      <c r="AR110" s="836"/>
      <c r="AS110" s="836"/>
      <c r="AT110" s="836"/>
      <c r="AU110" s="836"/>
      <c r="AV110" s="836"/>
      <c r="AW110" s="836"/>
      <c r="AX110" s="1097"/>
      <c r="AY110" s="1095"/>
      <c r="AZ110"/>
      <c r="BA110"/>
      <c r="BB110"/>
      <c r="BC110"/>
      <c r="BD110"/>
      <c r="BE110"/>
      <c r="BF110"/>
      <c r="BG110"/>
    </row>
    <row r="111" spans="1:59" ht="30" customHeight="1" thickBot="1">
      <c r="A111" s="1101"/>
      <c r="B111" s="1206"/>
      <c r="C111" s="1207"/>
      <c r="D111" s="1207"/>
      <c r="E111" s="1207"/>
      <c r="F111" s="1208"/>
      <c r="G111" s="1211"/>
      <c r="H111" s="1211"/>
      <c r="I111" s="1211"/>
      <c r="J111" s="1211"/>
      <c r="K111" s="1211"/>
      <c r="L111" s="1214"/>
      <c r="M111" s="1217"/>
      <c r="N111" s="1105"/>
      <c r="O111" s="1108"/>
      <c r="P111" s="1057"/>
      <c r="Q111" s="1070"/>
      <c r="R111" s="1073"/>
      <c r="S111" s="1061"/>
      <c r="T111" s="1064"/>
      <c r="U111" s="1061"/>
      <c r="V111" s="1064"/>
      <c r="W111" s="1061"/>
      <c r="X111" s="1064"/>
      <c r="Y111" s="1061"/>
      <c r="Z111" s="1064"/>
      <c r="AA111" s="1064"/>
      <c r="AB111" s="1064"/>
      <c r="AC111" s="1088"/>
      <c r="AD111" s="1067"/>
      <c r="AE111" s="1091"/>
      <c r="AF111" s="1076"/>
      <c r="AG111" s="1067"/>
      <c r="AH111" s="1085"/>
      <c r="AI111" s="1076"/>
      <c r="AJ111" s="1076"/>
      <c r="AK111" s="1079"/>
      <c r="AL111" s="1082"/>
      <c r="AM111" s="694"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096"/>
      <c r="AP111" s="1058"/>
      <c r="AQ111" s="914"/>
      <c r="AR111" s="836"/>
      <c r="AS111" s="836"/>
      <c r="AT111" s="836"/>
      <c r="AU111" s="836"/>
      <c r="AV111" s="836"/>
      <c r="AW111" s="836"/>
      <c r="AX111" s="1097"/>
      <c r="AY111" s="1096"/>
      <c r="AZ111"/>
      <c r="BA111"/>
      <c r="BB111"/>
      <c r="BC111"/>
      <c r="BD111"/>
      <c r="BE111"/>
      <c r="BF111"/>
      <c r="BG111"/>
    </row>
    <row r="112" spans="1:59" ht="30" customHeight="1">
      <c r="A112" s="1098">
        <v>26</v>
      </c>
      <c r="B112" s="1218" t="str">
        <f>IF(基本情報入力シート!B65="", "",基本情報入力シート!B65)</f>
        <v/>
      </c>
      <c r="C112" s="1219"/>
      <c r="D112" s="1219"/>
      <c r="E112" s="1219"/>
      <c r="F112" s="1220"/>
      <c r="G112" s="1221" t="str">
        <f>IF(基本情報入力シート!L65="", "",基本情報入力シート!L65)</f>
        <v/>
      </c>
      <c r="H112" s="1221" t="str">
        <f>IF(基本情報入力シート!Q65="", "",基本情報入力シート!Q65)</f>
        <v/>
      </c>
      <c r="I112" s="1221" t="str">
        <f>IF(基本情報入力シート!V65="", "",基本情報入力シート!V65)</f>
        <v/>
      </c>
      <c r="J112" s="1221" t="str">
        <f>IF(基本情報入力シート!W65="", "",基本情報入力シート!W65)</f>
        <v/>
      </c>
      <c r="K112" s="1221" t="str">
        <f>IF(基本情報入力シート!X65="", "",基本情報入力シート!X65)</f>
        <v/>
      </c>
      <c r="L112" s="1222" t="str">
        <f>IF(基本情報入力シート!AC65=0, "",基本情報入力シート!AC65)</f>
        <v/>
      </c>
      <c r="M112" s="1215" t="str">
        <f>IF(基本情報入力シート!AD65="", "",基本情報入力シート!AD65)</f>
        <v/>
      </c>
      <c r="N112" s="1103"/>
      <c r="O112" s="1106" t="str">
        <f>IFERROR(VLOOKUP(K112,【参考】数式用２!$A$2:$AD$48,MATCH(N112,【参考】数式用２!$C$4:$AD$4,0)+2,0),"")</f>
        <v/>
      </c>
      <c r="P112" s="1055"/>
      <c r="Q112" s="1068" t="str">
        <f>IFERROR(VLOOKUP(K112,【参考】数式用２!$A$2:$AC$48,MATCH(P112,【参考】数式用２!$C$4:$AC$4,0)+2,0),"")</f>
        <v/>
      </c>
      <c r="R112" s="1071" t="s">
        <v>269</v>
      </c>
      <c r="S112" s="1059"/>
      <c r="T112" s="1062" t="s">
        <v>357</v>
      </c>
      <c r="U112" s="1059"/>
      <c r="V112" s="1062" t="s">
        <v>358</v>
      </c>
      <c r="W112" s="1059"/>
      <c r="X112" s="1062" t="s">
        <v>357</v>
      </c>
      <c r="Y112" s="1059"/>
      <c r="Z112" s="1062" t="s">
        <v>359</v>
      </c>
      <c r="AA112" s="1062" t="s">
        <v>172</v>
      </c>
      <c r="AB112" s="1062" t="str">
        <f>IF(S112&gt;=1,(W112*12+Y112)-(S112*12+U112)+1,"")</f>
        <v/>
      </c>
      <c r="AC112" s="1086" t="s">
        <v>360</v>
      </c>
      <c r="AD112" s="1065" t="str">
        <f>IFERROR(ROUNDDOWN(ROUND(L112*Q112,0)*M112,0)*AB112,"")</f>
        <v/>
      </c>
      <c r="AE112" s="1089" t="str">
        <f>IFERROR(ROUNDDOWN(ROUNDDOWN(ROUND(L112*VLOOKUP(K112,【参考】数式用２!$A$2:$AC$48,MATCH("処遇改善加算Ⅳ",【参考】数式用２!$C$4:$O$4,0)+2,0),0)*M112,0)*AB112*0.5,0), "")</f>
        <v/>
      </c>
      <c r="AF112" s="1074"/>
      <c r="AG112" s="1065" t="str">
        <f>IF(AND(AQ112&lt;&gt;"対象外", P112&lt;&gt;""),ROUNDDOWN(ROUND(L112*VLOOKUP(K112,【参考】数式用２!$A$2:$K$48,MATCH("ベア加算あり",【参考】数式用２!$C$4:$K$4,0)+2,0),0)*M112,0)*AB112,"")</f>
        <v/>
      </c>
      <c r="AH112" s="1083"/>
      <c r="AI112" s="1074"/>
      <c r="AJ112" s="1074"/>
      <c r="AK112" s="1077"/>
      <c r="AL112" s="1080"/>
      <c r="AM112" s="693" t="str">
        <f t="shared" ref="AM112" si="72">IF(Q112="","",IF(Q112&lt;O112,"！加算の要件上は問題ありませんが、令和６年度末の加算率と比較して、令和７年度の加算率が低くなっています。",""))</f>
        <v/>
      </c>
      <c r="AN112" s="385"/>
      <c r="AO112" s="1094" t="str">
        <f>IF(K112&lt;&gt;"","Q列に色付け","")</f>
        <v/>
      </c>
      <c r="AP112" s="1058" t="str">
        <f>IF(AND(AE112&lt;&gt;0,AE112&lt;&gt;""),IF(AF112="○","入力済","未入力"),"")</f>
        <v/>
      </c>
      <c r="AQ112" s="912" t="str">
        <f>IFERROR((VLOOKUP(N112, 【参考】数式用２!$BE$5:$BE$13, 1,FALSE)), "対象外")</f>
        <v>対象外</v>
      </c>
      <c r="AR112" s="836" t="str">
        <f>IF(AG112&lt;&gt;"",IF(AH112="○","入力済","未入力"),"")</f>
        <v/>
      </c>
      <c r="AS112" s="836" t="str">
        <f>IF(AND(P112&lt;&gt;"", AI112=""), "未入力", "入力済")</f>
        <v>入力済</v>
      </c>
      <c r="AT112" s="836" t="str">
        <f>IF(AND(P112&lt;&gt;"", P112&lt;&gt;"処遇改善加算Ⅳ", AJ112=""), "未入力", "入力済")</f>
        <v>入力済</v>
      </c>
      <c r="AU112" s="836" t="str">
        <f>IFERROR(VLOOKUP(K112, 【参考】数式用２!$BB$5:$BC$48, 2, FALSE), "")</f>
        <v/>
      </c>
      <c r="AV112" s="836" t="str">
        <f>IF(AND(P112&lt;&gt;"処遇改善加算Ⅲ",P112&lt;&gt;"処遇改善加算Ⅳ", P112&lt;&gt;"", AU112&lt;&gt;"対象外"), 1,"")</f>
        <v/>
      </c>
      <c r="AW112" s="836" t="str">
        <f>IFERROR("_"&amp;VLOOKUP(K112, 【参考】数式用２!$AG$2:$AH$48, 2, FALSE), "")</f>
        <v/>
      </c>
      <c r="AX112" s="1097" t="str">
        <f>IF(AND(P112="処遇改善加算Ⅰ", AL112=""), "未入力","入力済")</f>
        <v>入力済</v>
      </c>
      <c r="AY112" s="1094" t="str">
        <f>G112</f>
        <v/>
      </c>
      <c r="AZ112"/>
      <c r="BA112"/>
      <c r="BB112"/>
      <c r="BC112"/>
      <c r="BD112"/>
      <c r="BE112"/>
      <c r="BF112"/>
      <c r="BG112"/>
    </row>
    <row r="113" spans="1:59" ht="14.4">
      <c r="A113" s="1099"/>
      <c r="B113" s="1203"/>
      <c r="C113" s="1204"/>
      <c r="D113" s="1204"/>
      <c r="E113" s="1204"/>
      <c r="F113" s="1205"/>
      <c r="G113" s="1210"/>
      <c r="H113" s="1210"/>
      <c r="I113" s="1210"/>
      <c r="J113" s="1210"/>
      <c r="K113" s="1210"/>
      <c r="L113" s="1213"/>
      <c r="M113" s="1216"/>
      <c r="N113" s="1104"/>
      <c r="O113" s="1107"/>
      <c r="P113" s="1056"/>
      <c r="Q113" s="1069"/>
      <c r="R113" s="1072"/>
      <c r="S113" s="1060"/>
      <c r="T113" s="1063"/>
      <c r="U113" s="1060"/>
      <c r="V113" s="1063"/>
      <c r="W113" s="1060"/>
      <c r="X113" s="1063"/>
      <c r="Y113" s="1060"/>
      <c r="Z113" s="1063"/>
      <c r="AA113" s="1063"/>
      <c r="AB113" s="1063"/>
      <c r="AC113" s="1087"/>
      <c r="AD113" s="1066"/>
      <c r="AE113" s="1090"/>
      <c r="AF113" s="1075"/>
      <c r="AG113" s="1066"/>
      <c r="AH113" s="1084"/>
      <c r="AI113" s="1075"/>
      <c r="AJ113" s="1075"/>
      <c r="AK113" s="1078"/>
      <c r="AL113" s="1081"/>
      <c r="AM113" s="1092"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095"/>
      <c r="AP113" s="1058"/>
      <c r="AQ113" s="913"/>
      <c r="AR113" s="836"/>
      <c r="AS113" s="836"/>
      <c r="AT113" s="836"/>
      <c r="AU113" s="836"/>
      <c r="AV113" s="836"/>
      <c r="AW113" s="836"/>
      <c r="AX113" s="1097"/>
      <c r="AY113" s="1095"/>
      <c r="AZ113"/>
      <c r="BA113"/>
      <c r="BB113"/>
      <c r="BC113"/>
      <c r="BD113"/>
      <c r="BE113"/>
      <c r="BF113"/>
      <c r="BG113"/>
    </row>
    <row r="114" spans="1:59" ht="14.4">
      <c r="A114" s="1100"/>
      <c r="B114" s="1203"/>
      <c r="C114" s="1204"/>
      <c r="D114" s="1204"/>
      <c r="E114" s="1204"/>
      <c r="F114" s="1205"/>
      <c r="G114" s="1210"/>
      <c r="H114" s="1210"/>
      <c r="I114" s="1210"/>
      <c r="J114" s="1210"/>
      <c r="K114" s="1210"/>
      <c r="L114" s="1213"/>
      <c r="M114" s="1216"/>
      <c r="N114" s="1104"/>
      <c r="O114" s="1107"/>
      <c r="P114" s="1056"/>
      <c r="Q114" s="1069"/>
      <c r="R114" s="1072"/>
      <c r="S114" s="1060"/>
      <c r="T114" s="1063"/>
      <c r="U114" s="1060"/>
      <c r="V114" s="1063"/>
      <c r="W114" s="1060"/>
      <c r="X114" s="1063"/>
      <c r="Y114" s="1060"/>
      <c r="Z114" s="1063"/>
      <c r="AA114" s="1063"/>
      <c r="AB114" s="1063"/>
      <c r="AC114" s="1087"/>
      <c r="AD114" s="1066"/>
      <c r="AE114" s="1090"/>
      <c r="AF114" s="1075"/>
      <c r="AG114" s="1066"/>
      <c r="AH114" s="1084"/>
      <c r="AI114" s="1075"/>
      <c r="AJ114" s="1075"/>
      <c r="AK114" s="1078"/>
      <c r="AL114" s="1081"/>
      <c r="AM114" s="1093"/>
      <c r="AN114" s="385"/>
      <c r="AO114" s="1095"/>
      <c r="AP114" s="1058"/>
      <c r="AQ114" s="913"/>
      <c r="AR114" s="836"/>
      <c r="AS114" s="836"/>
      <c r="AT114" s="836"/>
      <c r="AU114" s="836"/>
      <c r="AV114" s="836"/>
      <c r="AW114" s="836"/>
      <c r="AX114" s="1097"/>
      <c r="AY114" s="1095"/>
      <c r="AZ114"/>
      <c r="BA114"/>
      <c r="BB114"/>
      <c r="BC114"/>
      <c r="BD114"/>
      <c r="BE114"/>
      <c r="BF114"/>
      <c r="BG114"/>
    </row>
    <row r="115" spans="1:59" ht="30" customHeight="1" thickBot="1">
      <c r="A115" s="1101"/>
      <c r="B115" s="1206"/>
      <c r="C115" s="1207"/>
      <c r="D115" s="1207"/>
      <c r="E115" s="1207"/>
      <c r="F115" s="1208"/>
      <c r="G115" s="1211"/>
      <c r="H115" s="1211"/>
      <c r="I115" s="1211"/>
      <c r="J115" s="1211"/>
      <c r="K115" s="1211"/>
      <c r="L115" s="1214"/>
      <c r="M115" s="1217"/>
      <c r="N115" s="1105"/>
      <c r="O115" s="1108"/>
      <c r="P115" s="1057"/>
      <c r="Q115" s="1070"/>
      <c r="R115" s="1073"/>
      <c r="S115" s="1061"/>
      <c r="T115" s="1064"/>
      <c r="U115" s="1061"/>
      <c r="V115" s="1064"/>
      <c r="W115" s="1061"/>
      <c r="X115" s="1064"/>
      <c r="Y115" s="1061"/>
      <c r="Z115" s="1064"/>
      <c r="AA115" s="1064"/>
      <c r="AB115" s="1064"/>
      <c r="AC115" s="1088"/>
      <c r="AD115" s="1067"/>
      <c r="AE115" s="1091"/>
      <c r="AF115" s="1076"/>
      <c r="AG115" s="1067"/>
      <c r="AH115" s="1085"/>
      <c r="AI115" s="1076"/>
      <c r="AJ115" s="1076"/>
      <c r="AK115" s="1079"/>
      <c r="AL115" s="1082"/>
      <c r="AM115" s="694"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096"/>
      <c r="AP115" s="1058"/>
      <c r="AQ115" s="914"/>
      <c r="AR115" s="836"/>
      <c r="AS115" s="836"/>
      <c r="AT115" s="836"/>
      <c r="AU115" s="836"/>
      <c r="AV115" s="836"/>
      <c r="AW115" s="836"/>
      <c r="AX115" s="1097"/>
      <c r="AY115" s="1096"/>
      <c r="AZ115"/>
      <c r="BA115"/>
      <c r="BB115"/>
      <c r="BC115"/>
      <c r="BD115"/>
      <c r="BE115"/>
      <c r="BF115"/>
      <c r="BG115"/>
    </row>
    <row r="116" spans="1:59" ht="30" customHeight="1">
      <c r="A116" s="1098">
        <v>27</v>
      </c>
      <c r="B116" s="1218" t="str">
        <f>IF(基本情報入力シート!B66="", "",基本情報入力シート!B66)</f>
        <v/>
      </c>
      <c r="C116" s="1219"/>
      <c r="D116" s="1219"/>
      <c r="E116" s="1219"/>
      <c r="F116" s="1220"/>
      <c r="G116" s="1221" t="str">
        <f>IF(基本情報入力シート!L66="", "",基本情報入力シート!L66)</f>
        <v/>
      </c>
      <c r="H116" s="1221" t="str">
        <f>IF(基本情報入力シート!Q66="", "",基本情報入力シート!Q66)</f>
        <v/>
      </c>
      <c r="I116" s="1221" t="str">
        <f>IF(基本情報入力シート!V66="", "",基本情報入力シート!V66)</f>
        <v/>
      </c>
      <c r="J116" s="1221" t="str">
        <f>IF(基本情報入力シート!W66="", "",基本情報入力シート!W66)</f>
        <v/>
      </c>
      <c r="K116" s="1221" t="str">
        <f>IF(基本情報入力シート!X66="", "",基本情報入力シート!X66)</f>
        <v/>
      </c>
      <c r="L116" s="1222" t="str">
        <f>IF(基本情報入力シート!AC66=0, "",基本情報入力シート!AC66)</f>
        <v/>
      </c>
      <c r="M116" s="1215" t="str">
        <f>IF(基本情報入力シート!AD66="", "",基本情報入力シート!AD66)</f>
        <v/>
      </c>
      <c r="N116" s="1103"/>
      <c r="O116" s="1106" t="str">
        <f>IFERROR(VLOOKUP(K116,【参考】数式用２!$A$2:$AD$48,MATCH(N116,【参考】数式用２!$C$4:$AD$4,0)+2,0),"")</f>
        <v/>
      </c>
      <c r="P116" s="1055"/>
      <c r="Q116" s="1068" t="str">
        <f>IFERROR(VLOOKUP(K116,【参考】数式用２!$A$2:$AC$48,MATCH(P116,【参考】数式用２!$C$4:$AC$4,0)+2,0),"")</f>
        <v/>
      </c>
      <c r="R116" s="1071" t="s">
        <v>269</v>
      </c>
      <c r="S116" s="1059"/>
      <c r="T116" s="1062" t="s">
        <v>357</v>
      </c>
      <c r="U116" s="1059"/>
      <c r="V116" s="1062" t="s">
        <v>358</v>
      </c>
      <c r="W116" s="1059"/>
      <c r="X116" s="1062" t="s">
        <v>357</v>
      </c>
      <c r="Y116" s="1059"/>
      <c r="Z116" s="1062" t="s">
        <v>359</v>
      </c>
      <c r="AA116" s="1062" t="s">
        <v>172</v>
      </c>
      <c r="AB116" s="1062" t="str">
        <f>IF(S116&gt;=1,(W116*12+Y116)-(S116*12+U116)+1,"")</f>
        <v/>
      </c>
      <c r="AC116" s="1086" t="s">
        <v>360</v>
      </c>
      <c r="AD116" s="1065" t="str">
        <f>IFERROR(ROUNDDOWN(ROUND(L116*Q116,0)*M116,0)*AB116,"")</f>
        <v/>
      </c>
      <c r="AE116" s="1089" t="str">
        <f>IFERROR(ROUNDDOWN(ROUNDDOWN(ROUND(L116*VLOOKUP(K116,【参考】数式用２!$A$2:$AC$48,MATCH("処遇改善加算Ⅳ",【参考】数式用２!$C$4:$O$4,0)+2,0),0)*M116,0)*AB116*0.5,0), "")</f>
        <v/>
      </c>
      <c r="AF116" s="1074"/>
      <c r="AG116" s="1065" t="str">
        <f>IF(AND(AQ116&lt;&gt;"対象外", P116&lt;&gt;""),ROUNDDOWN(ROUND(L116*VLOOKUP(K116,【参考】数式用２!$A$2:$K$48,MATCH("ベア加算あり",【参考】数式用２!$C$4:$K$4,0)+2,0),0)*M116,0)*AB116,"")</f>
        <v/>
      </c>
      <c r="AH116" s="1083"/>
      <c r="AI116" s="1074"/>
      <c r="AJ116" s="1074"/>
      <c r="AK116" s="1077"/>
      <c r="AL116" s="1080"/>
      <c r="AM116" s="693" t="str">
        <f t="shared" ref="AM116" si="75">IF(Q116="","",IF(Q116&lt;O116,"！加算の要件上は問題ありませんが、令和６年度末の加算率と比較して、令和７年度の加算率が低くなっています。",""))</f>
        <v/>
      </c>
      <c r="AN116" s="385"/>
      <c r="AO116" s="1094" t="str">
        <f>IF(K116&lt;&gt;"","Q列に色付け","")</f>
        <v/>
      </c>
      <c r="AP116" s="1058" t="str">
        <f>IF(AND(AE116&lt;&gt;0,AE116&lt;&gt;""),IF(AF116="○","入力済","未入力"),"")</f>
        <v/>
      </c>
      <c r="AQ116" s="912" t="str">
        <f>IFERROR((VLOOKUP(N116, 【参考】数式用２!$BE$5:$BE$13, 1,FALSE)), "対象外")</f>
        <v>対象外</v>
      </c>
      <c r="AR116" s="836" t="str">
        <f>IF(AG116&lt;&gt;"",IF(AH116="○","入力済","未入力"),"")</f>
        <v/>
      </c>
      <c r="AS116" s="836" t="str">
        <f>IF(AND(P116&lt;&gt;"", AI116=""), "未入力", "入力済")</f>
        <v>入力済</v>
      </c>
      <c r="AT116" s="836" t="str">
        <f>IF(AND(P116&lt;&gt;"", P116&lt;&gt;"処遇改善加算Ⅳ", AJ116=""), "未入力", "入力済")</f>
        <v>入力済</v>
      </c>
      <c r="AU116" s="836" t="str">
        <f>IFERROR(VLOOKUP(K116, 【参考】数式用２!$BB$5:$BC$48, 2, FALSE), "")</f>
        <v/>
      </c>
      <c r="AV116" s="836" t="str">
        <f>IF(AND(P116&lt;&gt;"処遇改善加算Ⅲ",P116&lt;&gt;"処遇改善加算Ⅳ", P116&lt;&gt;"", AU116&lt;&gt;"対象外"), 1,"")</f>
        <v/>
      </c>
      <c r="AW116" s="836" t="str">
        <f>IFERROR("_"&amp;VLOOKUP(K116, 【参考】数式用２!$AG$2:$AH$48, 2, FALSE), "")</f>
        <v/>
      </c>
      <c r="AX116" s="1097" t="str">
        <f>IF(AND(P116="処遇改善加算Ⅰ", AL116=""), "未入力","入力済")</f>
        <v>入力済</v>
      </c>
      <c r="AY116" s="1094" t="str">
        <f>G116</f>
        <v/>
      </c>
      <c r="AZ116"/>
      <c r="BA116"/>
      <c r="BB116"/>
      <c r="BC116"/>
      <c r="BD116"/>
      <c r="BE116"/>
      <c r="BF116"/>
      <c r="BG116"/>
    </row>
    <row r="117" spans="1:59" ht="14.4">
      <c r="A117" s="1099"/>
      <c r="B117" s="1203"/>
      <c r="C117" s="1204"/>
      <c r="D117" s="1204"/>
      <c r="E117" s="1204"/>
      <c r="F117" s="1205"/>
      <c r="G117" s="1210"/>
      <c r="H117" s="1210"/>
      <c r="I117" s="1210"/>
      <c r="J117" s="1210"/>
      <c r="K117" s="1210"/>
      <c r="L117" s="1213"/>
      <c r="M117" s="1216"/>
      <c r="N117" s="1104"/>
      <c r="O117" s="1107"/>
      <c r="P117" s="1056"/>
      <c r="Q117" s="1069"/>
      <c r="R117" s="1072"/>
      <c r="S117" s="1060"/>
      <c r="T117" s="1063"/>
      <c r="U117" s="1060"/>
      <c r="V117" s="1063"/>
      <c r="W117" s="1060"/>
      <c r="X117" s="1063"/>
      <c r="Y117" s="1060"/>
      <c r="Z117" s="1063"/>
      <c r="AA117" s="1063"/>
      <c r="AB117" s="1063"/>
      <c r="AC117" s="1087"/>
      <c r="AD117" s="1066"/>
      <c r="AE117" s="1090"/>
      <c r="AF117" s="1075"/>
      <c r="AG117" s="1066"/>
      <c r="AH117" s="1084"/>
      <c r="AI117" s="1075"/>
      <c r="AJ117" s="1075"/>
      <c r="AK117" s="1078"/>
      <c r="AL117" s="1081"/>
      <c r="AM117" s="1092"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095"/>
      <c r="AP117" s="1058"/>
      <c r="AQ117" s="913"/>
      <c r="AR117" s="836"/>
      <c r="AS117" s="836"/>
      <c r="AT117" s="836"/>
      <c r="AU117" s="836"/>
      <c r="AV117" s="836"/>
      <c r="AW117" s="836"/>
      <c r="AX117" s="1097"/>
      <c r="AY117" s="1095"/>
      <c r="AZ117"/>
      <c r="BA117"/>
      <c r="BB117"/>
      <c r="BC117"/>
      <c r="BD117"/>
      <c r="BE117"/>
      <c r="BF117"/>
      <c r="BG117"/>
    </row>
    <row r="118" spans="1:59" ht="14.4">
      <c r="A118" s="1100"/>
      <c r="B118" s="1203"/>
      <c r="C118" s="1204"/>
      <c r="D118" s="1204"/>
      <c r="E118" s="1204"/>
      <c r="F118" s="1205"/>
      <c r="G118" s="1210"/>
      <c r="H118" s="1210"/>
      <c r="I118" s="1210"/>
      <c r="J118" s="1210"/>
      <c r="K118" s="1210"/>
      <c r="L118" s="1213"/>
      <c r="M118" s="1216"/>
      <c r="N118" s="1104"/>
      <c r="O118" s="1107"/>
      <c r="P118" s="1056"/>
      <c r="Q118" s="1069"/>
      <c r="R118" s="1072"/>
      <c r="S118" s="1060"/>
      <c r="T118" s="1063"/>
      <c r="U118" s="1060"/>
      <c r="V118" s="1063"/>
      <c r="W118" s="1060"/>
      <c r="X118" s="1063"/>
      <c r="Y118" s="1060"/>
      <c r="Z118" s="1063"/>
      <c r="AA118" s="1063"/>
      <c r="AB118" s="1063"/>
      <c r="AC118" s="1087"/>
      <c r="AD118" s="1066"/>
      <c r="AE118" s="1090"/>
      <c r="AF118" s="1075"/>
      <c r="AG118" s="1066"/>
      <c r="AH118" s="1084"/>
      <c r="AI118" s="1075"/>
      <c r="AJ118" s="1075"/>
      <c r="AK118" s="1078"/>
      <c r="AL118" s="1081"/>
      <c r="AM118" s="1093"/>
      <c r="AN118" s="385"/>
      <c r="AO118" s="1095"/>
      <c r="AP118" s="1058"/>
      <c r="AQ118" s="913"/>
      <c r="AR118" s="836"/>
      <c r="AS118" s="836"/>
      <c r="AT118" s="836"/>
      <c r="AU118" s="836"/>
      <c r="AV118" s="836"/>
      <c r="AW118" s="836"/>
      <c r="AX118" s="1097"/>
      <c r="AY118" s="1095"/>
      <c r="AZ118"/>
      <c r="BA118"/>
      <c r="BB118"/>
      <c r="BC118"/>
      <c r="BD118"/>
      <c r="BE118"/>
      <c r="BF118"/>
      <c r="BG118"/>
    </row>
    <row r="119" spans="1:59" ht="30" customHeight="1" thickBot="1">
      <c r="A119" s="1101"/>
      <c r="B119" s="1206"/>
      <c r="C119" s="1207"/>
      <c r="D119" s="1207"/>
      <c r="E119" s="1207"/>
      <c r="F119" s="1208"/>
      <c r="G119" s="1211"/>
      <c r="H119" s="1211"/>
      <c r="I119" s="1211"/>
      <c r="J119" s="1211"/>
      <c r="K119" s="1211"/>
      <c r="L119" s="1214"/>
      <c r="M119" s="1217"/>
      <c r="N119" s="1105"/>
      <c r="O119" s="1108"/>
      <c r="P119" s="1057"/>
      <c r="Q119" s="1070"/>
      <c r="R119" s="1073"/>
      <c r="S119" s="1061"/>
      <c r="T119" s="1064"/>
      <c r="U119" s="1061"/>
      <c r="V119" s="1064"/>
      <c r="W119" s="1061"/>
      <c r="X119" s="1064"/>
      <c r="Y119" s="1061"/>
      <c r="Z119" s="1064"/>
      <c r="AA119" s="1064"/>
      <c r="AB119" s="1064"/>
      <c r="AC119" s="1088"/>
      <c r="AD119" s="1067"/>
      <c r="AE119" s="1091"/>
      <c r="AF119" s="1076"/>
      <c r="AG119" s="1067"/>
      <c r="AH119" s="1085"/>
      <c r="AI119" s="1076"/>
      <c r="AJ119" s="1076"/>
      <c r="AK119" s="1079"/>
      <c r="AL119" s="1082"/>
      <c r="AM119" s="694"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096"/>
      <c r="AP119" s="1058"/>
      <c r="AQ119" s="914"/>
      <c r="AR119" s="836"/>
      <c r="AS119" s="836"/>
      <c r="AT119" s="836"/>
      <c r="AU119" s="836"/>
      <c r="AV119" s="836"/>
      <c r="AW119" s="836"/>
      <c r="AX119" s="1097"/>
      <c r="AY119" s="1096"/>
      <c r="AZ119"/>
      <c r="BA119"/>
      <c r="BB119"/>
      <c r="BC119"/>
      <c r="BD119"/>
      <c r="BE119"/>
      <c r="BF119"/>
      <c r="BG119"/>
    </row>
    <row r="120" spans="1:59" ht="30" customHeight="1">
      <c r="A120" s="1098">
        <v>28</v>
      </c>
      <c r="B120" s="1218" t="str">
        <f>IF(基本情報入力シート!B67="", "",基本情報入力シート!B67)</f>
        <v/>
      </c>
      <c r="C120" s="1219"/>
      <c r="D120" s="1219"/>
      <c r="E120" s="1219"/>
      <c r="F120" s="1220"/>
      <c r="G120" s="1221" t="str">
        <f>IF(基本情報入力シート!L67="", "",基本情報入力シート!L67)</f>
        <v/>
      </c>
      <c r="H120" s="1221" t="str">
        <f>IF(基本情報入力シート!Q67="", "",基本情報入力シート!Q67)</f>
        <v/>
      </c>
      <c r="I120" s="1221" t="str">
        <f>IF(基本情報入力シート!V67="", "",基本情報入力シート!V67)</f>
        <v/>
      </c>
      <c r="J120" s="1221" t="str">
        <f>IF(基本情報入力シート!W67="", "",基本情報入力シート!W67)</f>
        <v/>
      </c>
      <c r="K120" s="1221" t="str">
        <f>IF(基本情報入力シート!X67="", "",基本情報入力シート!X67)</f>
        <v/>
      </c>
      <c r="L120" s="1222" t="str">
        <f>IF(基本情報入力シート!AC67=0, "",基本情報入力シート!AC67)</f>
        <v/>
      </c>
      <c r="M120" s="1215" t="str">
        <f>IF(基本情報入力シート!AD67="", "",基本情報入力シート!AD67)</f>
        <v/>
      </c>
      <c r="N120" s="1103"/>
      <c r="O120" s="1106" t="str">
        <f>IFERROR(VLOOKUP(K120,【参考】数式用２!$A$2:$AD$48,MATCH(N120,【参考】数式用２!$C$4:$AD$4,0)+2,0),"")</f>
        <v/>
      </c>
      <c r="P120" s="1055"/>
      <c r="Q120" s="1068" t="str">
        <f>IFERROR(VLOOKUP(K120,【参考】数式用２!$A$2:$AC$48,MATCH(P120,【参考】数式用２!$C$4:$AC$4,0)+2,0),"")</f>
        <v/>
      </c>
      <c r="R120" s="1071" t="s">
        <v>269</v>
      </c>
      <c r="S120" s="1059"/>
      <c r="T120" s="1062" t="s">
        <v>357</v>
      </c>
      <c r="U120" s="1059"/>
      <c r="V120" s="1062" t="s">
        <v>358</v>
      </c>
      <c r="W120" s="1059"/>
      <c r="X120" s="1062" t="s">
        <v>357</v>
      </c>
      <c r="Y120" s="1059"/>
      <c r="Z120" s="1062" t="s">
        <v>359</v>
      </c>
      <c r="AA120" s="1062" t="s">
        <v>172</v>
      </c>
      <c r="AB120" s="1062" t="str">
        <f>IF(S120&gt;=1,(W120*12+Y120)-(S120*12+U120)+1,"")</f>
        <v/>
      </c>
      <c r="AC120" s="1086" t="s">
        <v>360</v>
      </c>
      <c r="AD120" s="1065" t="str">
        <f>IFERROR(ROUNDDOWN(ROUND(L120*Q120,0)*M120,0)*AB120,"")</f>
        <v/>
      </c>
      <c r="AE120" s="1089" t="str">
        <f>IFERROR(ROUNDDOWN(ROUNDDOWN(ROUND(L120*VLOOKUP(K120,【参考】数式用２!$A$2:$AC$48,MATCH("処遇改善加算Ⅳ",【参考】数式用２!$C$4:$O$4,0)+2,0),0)*M120,0)*AB120*0.5,0), "")</f>
        <v/>
      </c>
      <c r="AF120" s="1074"/>
      <c r="AG120" s="1065" t="str">
        <f>IF(AND(AQ120&lt;&gt;"対象外", P120&lt;&gt;""),ROUNDDOWN(ROUND(L120*VLOOKUP(K120,【参考】数式用２!$A$2:$K$48,MATCH("ベア加算あり",【参考】数式用２!$C$4:$K$4,0)+2,0),0)*M120,0)*AB120,"")</f>
        <v/>
      </c>
      <c r="AH120" s="1083"/>
      <c r="AI120" s="1074"/>
      <c r="AJ120" s="1074"/>
      <c r="AK120" s="1077"/>
      <c r="AL120" s="1080"/>
      <c r="AM120" s="693" t="str">
        <f t="shared" ref="AM120" si="78">IF(Q120="","",IF(Q120&lt;O120,"！加算の要件上は問題ありませんが、令和６年度末の加算率と比較して、令和７年度の加算率が低くなっています。",""))</f>
        <v/>
      </c>
      <c r="AN120" s="385"/>
      <c r="AO120" s="1094" t="str">
        <f>IF(K120&lt;&gt;"","Q列に色付け","")</f>
        <v/>
      </c>
      <c r="AP120" s="1058" t="str">
        <f>IF(AND(AE120&lt;&gt;0,AE120&lt;&gt;""),IF(AF120="○","入力済","未入力"),"")</f>
        <v/>
      </c>
      <c r="AQ120" s="912" t="str">
        <f>IFERROR((VLOOKUP(N120, 【参考】数式用２!$BE$5:$BE$13, 1,FALSE)), "対象外")</f>
        <v>対象外</v>
      </c>
      <c r="AR120" s="836" t="str">
        <f>IF(AG120&lt;&gt;"",IF(AH120="○","入力済","未入力"),"")</f>
        <v/>
      </c>
      <c r="AS120" s="836" t="str">
        <f>IF(AND(P120&lt;&gt;"", AI120=""), "未入力", "入力済")</f>
        <v>入力済</v>
      </c>
      <c r="AT120" s="836" t="str">
        <f>IF(AND(P120&lt;&gt;"", P120&lt;&gt;"処遇改善加算Ⅳ", AJ120=""), "未入力", "入力済")</f>
        <v>入力済</v>
      </c>
      <c r="AU120" s="836" t="str">
        <f>IFERROR(VLOOKUP(K120, 【参考】数式用２!$BB$5:$BC$48, 2, FALSE), "")</f>
        <v/>
      </c>
      <c r="AV120" s="836" t="str">
        <f>IF(AND(P120&lt;&gt;"処遇改善加算Ⅲ",P120&lt;&gt;"処遇改善加算Ⅳ", P120&lt;&gt;"", AU120&lt;&gt;"対象外"), 1,"")</f>
        <v/>
      </c>
      <c r="AW120" s="836" t="str">
        <f>IFERROR("_"&amp;VLOOKUP(K120, 【参考】数式用２!$AG$2:$AH$48, 2, FALSE), "")</f>
        <v/>
      </c>
      <c r="AX120" s="1097" t="str">
        <f>IF(AND(P120="処遇改善加算Ⅰ", AL120=""), "未入力","入力済")</f>
        <v>入力済</v>
      </c>
      <c r="AY120" s="1094" t="str">
        <f>G120</f>
        <v/>
      </c>
      <c r="AZ120"/>
      <c r="BA120"/>
      <c r="BB120"/>
      <c r="BC120"/>
      <c r="BD120"/>
      <c r="BE120"/>
      <c r="BF120"/>
      <c r="BG120"/>
    </row>
    <row r="121" spans="1:59" ht="14.4">
      <c r="A121" s="1099"/>
      <c r="B121" s="1203"/>
      <c r="C121" s="1204"/>
      <c r="D121" s="1204"/>
      <c r="E121" s="1204"/>
      <c r="F121" s="1205"/>
      <c r="G121" s="1210"/>
      <c r="H121" s="1210"/>
      <c r="I121" s="1210"/>
      <c r="J121" s="1210"/>
      <c r="K121" s="1210"/>
      <c r="L121" s="1213"/>
      <c r="M121" s="1216"/>
      <c r="N121" s="1104"/>
      <c r="O121" s="1107"/>
      <c r="P121" s="1056"/>
      <c r="Q121" s="1069"/>
      <c r="R121" s="1072"/>
      <c r="S121" s="1060"/>
      <c r="T121" s="1063"/>
      <c r="U121" s="1060"/>
      <c r="V121" s="1063"/>
      <c r="W121" s="1060"/>
      <c r="X121" s="1063"/>
      <c r="Y121" s="1060"/>
      <c r="Z121" s="1063"/>
      <c r="AA121" s="1063"/>
      <c r="AB121" s="1063"/>
      <c r="AC121" s="1087"/>
      <c r="AD121" s="1066"/>
      <c r="AE121" s="1090"/>
      <c r="AF121" s="1075"/>
      <c r="AG121" s="1066"/>
      <c r="AH121" s="1084"/>
      <c r="AI121" s="1075"/>
      <c r="AJ121" s="1075"/>
      <c r="AK121" s="1078"/>
      <c r="AL121" s="1081"/>
      <c r="AM121" s="1092"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095"/>
      <c r="AP121" s="1058"/>
      <c r="AQ121" s="913"/>
      <c r="AR121" s="836"/>
      <c r="AS121" s="836"/>
      <c r="AT121" s="836"/>
      <c r="AU121" s="836"/>
      <c r="AV121" s="836"/>
      <c r="AW121" s="836"/>
      <c r="AX121" s="1097"/>
      <c r="AY121" s="1095"/>
      <c r="AZ121"/>
      <c r="BA121"/>
      <c r="BB121"/>
      <c r="BC121"/>
      <c r="BD121"/>
      <c r="BE121"/>
      <c r="BF121"/>
      <c r="BG121"/>
    </row>
    <row r="122" spans="1:59" ht="14.4">
      <c r="A122" s="1100"/>
      <c r="B122" s="1203"/>
      <c r="C122" s="1204"/>
      <c r="D122" s="1204"/>
      <c r="E122" s="1204"/>
      <c r="F122" s="1205"/>
      <c r="G122" s="1210"/>
      <c r="H122" s="1210"/>
      <c r="I122" s="1210"/>
      <c r="J122" s="1210"/>
      <c r="K122" s="1210"/>
      <c r="L122" s="1213"/>
      <c r="M122" s="1216"/>
      <c r="N122" s="1104"/>
      <c r="O122" s="1107"/>
      <c r="P122" s="1056"/>
      <c r="Q122" s="1069"/>
      <c r="R122" s="1072"/>
      <c r="S122" s="1060"/>
      <c r="T122" s="1063"/>
      <c r="U122" s="1060"/>
      <c r="V122" s="1063"/>
      <c r="W122" s="1060"/>
      <c r="X122" s="1063"/>
      <c r="Y122" s="1060"/>
      <c r="Z122" s="1063"/>
      <c r="AA122" s="1063"/>
      <c r="AB122" s="1063"/>
      <c r="AC122" s="1087"/>
      <c r="AD122" s="1066"/>
      <c r="AE122" s="1090"/>
      <c r="AF122" s="1075"/>
      <c r="AG122" s="1066"/>
      <c r="AH122" s="1084"/>
      <c r="AI122" s="1075"/>
      <c r="AJ122" s="1075"/>
      <c r="AK122" s="1078"/>
      <c r="AL122" s="1081"/>
      <c r="AM122" s="1093"/>
      <c r="AN122" s="385"/>
      <c r="AO122" s="1095"/>
      <c r="AP122" s="1058"/>
      <c r="AQ122" s="913"/>
      <c r="AR122" s="836"/>
      <c r="AS122" s="836"/>
      <c r="AT122" s="836"/>
      <c r="AU122" s="836"/>
      <c r="AV122" s="836"/>
      <c r="AW122" s="836"/>
      <c r="AX122" s="1097"/>
      <c r="AY122" s="1095"/>
      <c r="AZ122"/>
      <c r="BA122"/>
      <c r="BB122"/>
      <c r="BC122"/>
      <c r="BD122"/>
      <c r="BE122"/>
      <c r="BF122"/>
      <c r="BG122"/>
    </row>
    <row r="123" spans="1:59" ht="30" customHeight="1" thickBot="1">
      <c r="A123" s="1101"/>
      <c r="B123" s="1206"/>
      <c r="C123" s="1207"/>
      <c r="D123" s="1207"/>
      <c r="E123" s="1207"/>
      <c r="F123" s="1208"/>
      <c r="G123" s="1211"/>
      <c r="H123" s="1211"/>
      <c r="I123" s="1211"/>
      <c r="J123" s="1211"/>
      <c r="K123" s="1211"/>
      <c r="L123" s="1214"/>
      <c r="M123" s="1217"/>
      <c r="N123" s="1105"/>
      <c r="O123" s="1108"/>
      <c r="P123" s="1057"/>
      <c r="Q123" s="1070"/>
      <c r="R123" s="1073"/>
      <c r="S123" s="1061"/>
      <c r="T123" s="1064"/>
      <c r="U123" s="1061"/>
      <c r="V123" s="1064"/>
      <c r="W123" s="1061"/>
      <c r="X123" s="1064"/>
      <c r="Y123" s="1061"/>
      <c r="Z123" s="1064"/>
      <c r="AA123" s="1064"/>
      <c r="AB123" s="1064"/>
      <c r="AC123" s="1088"/>
      <c r="AD123" s="1067"/>
      <c r="AE123" s="1091"/>
      <c r="AF123" s="1076"/>
      <c r="AG123" s="1067"/>
      <c r="AH123" s="1085"/>
      <c r="AI123" s="1076"/>
      <c r="AJ123" s="1076"/>
      <c r="AK123" s="1079"/>
      <c r="AL123" s="1082"/>
      <c r="AM123" s="694"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096"/>
      <c r="AP123" s="1058"/>
      <c r="AQ123" s="914"/>
      <c r="AR123" s="836"/>
      <c r="AS123" s="836"/>
      <c r="AT123" s="836"/>
      <c r="AU123" s="836"/>
      <c r="AV123" s="836"/>
      <c r="AW123" s="836"/>
      <c r="AX123" s="1097"/>
      <c r="AY123" s="1096"/>
      <c r="AZ123"/>
      <c r="BA123"/>
      <c r="BB123"/>
      <c r="BC123"/>
      <c r="BD123"/>
      <c r="BE123"/>
      <c r="BF123"/>
      <c r="BG123"/>
    </row>
    <row r="124" spans="1:59" ht="30" customHeight="1">
      <c r="A124" s="1098">
        <v>29</v>
      </c>
      <c r="B124" s="1218" t="str">
        <f>IF(基本情報入力シート!B68="", "",基本情報入力シート!B68)</f>
        <v/>
      </c>
      <c r="C124" s="1219"/>
      <c r="D124" s="1219"/>
      <c r="E124" s="1219"/>
      <c r="F124" s="1220"/>
      <c r="G124" s="1221" t="str">
        <f>IF(基本情報入力シート!L68="", "",基本情報入力シート!L68)</f>
        <v/>
      </c>
      <c r="H124" s="1221" t="str">
        <f>IF(基本情報入力シート!Q68="", "",基本情報入力シート!Q68)</f>
        <v/>
      </c>
      <c r="I124" s="1221" t="str">
        <f>IF(基本情報入力シート!V68="", "",基本情報入力シート!V68)</f>
        <v/>
      </c>
      <c r="J124" s="1221" t="str">
        <f>IF(基本情報入力シート!W68="", "",基本情報入力シート!W68)</f>
        <v/>
      </c>
      <c r="K124" s="1221" t="str">
        <f>IF(基本情報入力シート!X68="", "",基本情報入力シート!X68)</f>
        <v/>
      </c>
      <c r="L124" s="1222" t="str">
        <f>IF(基本情報入力シート!AC68=0, "",基本情報入力シート!AC68)</f>
        <v/>
      </c>
      <c r="M124" s="1215" t="str">
        <f>IF(基本情報入力シート!AD68="", "",基本情報入力シート!AD68)</f>
        <v/>
      </c>
      <c r="N124" s="1103"/>
      <c r="O124" s="1106" t="str">
        <f>IFERROR(VLOOKUP(K124,【参考】数式用２!$A$2:$AD$48,MATCH(N124,【参考】数式用２!$C$4:$AD$4,0)+2,0),"")</f>
        <v/>
      </c>
      <c r="P124" s="1055"/>
      <c r="Q124" s="1068" t="str">
        <f>IFERROR(VLOOKUP(K124,【参考】数式用２!$A$2:$AC$48,MATCH(P124,【参考】数式用２!$C$4:$AC$4,0)+2,0),"")</f>
        <v/>
      </c>
      <c r="R124" s="1071" t="s">
        <v>269</v>
      </c>
      <c r="S124" s="1059"/>
      <c r="T124" s="1062" t="s">
        <v>357</v>
      </c>
      <c r="U124" s="1059"/>
      <c r="V124" s="1062" t="s">
        <v>358</v>
      </c>
      <c r="W124" s="1059"/>
      <c r="X124" s="1062" t="s">
        <v>357</v>
      </c>
      <c r="Y124" s="1059"/>
      <c r="Z124" s="1062" t="s">
        <v>359</v>
      </c>
      <c r="AA124" s="1062" t="s">
        <v>172</v>
      </c>
      <c r="AB124" s="1062" t="str">
        <f>IF(S124&gt;=1,(W124*12+Y124)-(S124*12+U124)+1,"")</f>
        <v/>
      </c>
      <c r="AC124" s="1086" t="s">
        <v>360</v>
      </c>
      <c r="AD124" s="1065" t="str">
        <f>IFERROR(ROUNDDOWN(ROUND(L124*Q124,0)*M124,0)*AB124,"")</f>
        <v/>
      </c>
      <c r="AE124" s="1089" t="str">
        <f>IFERROR(ROUNDDOWN(ROUNDDOWN(ROUND(L124*VLOOKUP(K124,【参考】数式用２!$A$2:$AC$48,MATCH("処遇改善加算Ⅳ",【参考】数式用２!$C$4:$O$4,0)+2,0),0)*M124,0)*AB124*0.5,0), "")</f>
        <v/>
      </c>
      <c r="AF124" s="1074"/>
      <c r="AG124" s="1065" t="str">
        <f>IF(AND(AQ124&lt;&gt;"対象外", P124&lt;&gt;""),ROUNDDOWN(ROUND(L124*VLOOKUP(K124,【参考】数式用２!$A$2:$K$48,MATCH("ベア加算あり",【参考】数式用２!$C$4:$K$4,0)+2,0),0)*M124,0)*AB124,"")</f>
        <v/>
      </c>
      <c r="AH124" s="1083"/>
      <c r="AI124" s="1074"/>
      <c r="AJ124" s="1074"/>
      <c r="AK124" s="1077"/>
      <c r="AL124" s="1080"/>
      <c r="AM124" s="693" t="str">
        <f t="shared" ref="AM124" si="81">IF(Q124="","",IF(Q124&lt;O124,"！加算の要件上は問題ありませんが、令和６年度末の加算率と比較して、令和７年度の加算率が低くなっています。",""))</f>
        <v/>
      </c>
      <c r="AN124" s="385"/>
      <c r="AO124" s="1094" t="str">
        <f>IF(K124&lt;&gt;"","Q列に色付け","")</f>
        <v/>
      </c>
      <c r="AP124" s="1058" t="str">
        <f>IF(AND(AE124&lt;&gt;0,AE124&lt;&gt;""),IF(AF124="○","入力済","未入力"),"")</f>
        <v/>
      </c>
      <c r="AQ124" s="912" t="str">
        <f>IFERROR((VLOOKUP(N124, 【参考】数式用２!$BE$5:$BE$13, 1,FALSE)), "対象外")</f>
        <v>対象外</v>
      </c>
      <c r="AR124" s="836" t="str">
        <f>IF(AG124&lt;&gt;"",IF(AH124="○","入力済","未入力"),"")</f>
        <v/>
      </c>
      <c r="AS124" s="836" t="str">
        <f>IF(AND(P124&lt;&gt;"", AI124=""), "未入力", "入力済")</f>
        <v>入力済</v>
      </c>
      <c r="AT124" s="836" t="str">
        <f>IF(AND(P124&lt;&gt;"", P124&lt;&gt;"処遇改善加算Ⅳ", AJ124=""), "未入力", "入力済")</f>
        <v>入力済</v>
      </c>
      <c r="AU124" s="836" t="str">
        <f>IFERROR(VLOOKUP(K124, 【参考】数式用２!$BB$5:$BC$48, 2, FALSE), "")</f>
        <v/>
      </c>
      <c r="AV124" s="836" t="str">
        <f>IF(AND(P124&lt;&gt;"処遇改善加算Ⅲ",P124&lt;&gt;"処遇改善加算Ⅳ", P124&lt;&gt;"", AU124&lt;&gt;"対象外"), 1,"")</f>
        <v/>
      </c>
      <c r="AW124" s="836" t="str">
        <f>IFERROR("_"&amp;VLOOKUP(K124, 【参考】数式用２!$AG$2:$AH$48, 2, FALSE), "")</f>
        <v/>
      </c>
      <c r="AX124" s="1097" t="str">
        <f>IF(AND(P124="処遇改善加算Ⅰ", AL124=""), "未入力","入力済")</f>
        <v>入力済</v>
      </c>
      <c r="AY124" s="1094" t="str">
        <f>G124</f>
        <v/>
      </c>
      <c r="AZ124"/>
      <c r="BA124"/>
      <c r="BB124"/>
      <c r="BC124"/>
      <c r="BD124"/>
      <c r="BE124"/>
      <c r="BF124"/>
      <c r="BG124"/>
    </row>
    <row r="125" spans="1:59" ht="14.4">
      <c r="A125" s="1099"/>
      <c r="B125" s="1203"/>
      <c r="C125" s="1204"/>
      <c r="D125" s="1204"/>
      <c r="E125" s="1204"/>
      <c r="F125" s="1205"/>
      <c r="G125" s="1210"/>
      <c r="H125" s="1210"/>
      <c r="I125" s="1210"/>
      <c r="J125" s="1210"/>
      <c r="K125" s="1210"/>
      <c r="L125" s="1213"/>
      <c r="M125" s="1216"/>
      <c r="N125" s="1104"/>
      <c r="O125" s="1107"/>
      <c r="P125" s="1056"/>
      <c r="Q125" s="1069"/>
      <c r="R125" s="1072"/>
      <c r="S125" s="1060"/>
      <c r="T125" s="1063"/>
      <c r="U125" s="1060"/>
      <c r="V125" s="1063"/>
      <c r="W125" s="1060"/>
      <c r="X125" s="1063"/>
      <c r="Y125" s="1060"/>
      <c r="Z125" s="1063"/>
      <c r="AA125" s="1063"/>
      <c r="AB125" s="1063"/>
      <c r="AC125" s="1087"/>
      <c r="AD125" s="1066"/>
      <c r="AE125" s="1090"/>
      <c r="AF125" s="1075"/>
      <c r="AG125" s="1066"/>
      <c r="AH125" s="1084"/>
      <c r="AI125" s="1075"/>
      <c r="AJ125" s="1075"/>
      <c r="AK125" s="1078"/>
      <c r="AL125" s="1081"/>
      <c r="AM125" s="1092"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095"/>
      <c r="AP125" s="1058"/>
      <c r="AQ125" s="913"/>
      <c r="AR125" s="836"/>
      <c r="AS125" s="836"/>
      <c r="AT125" s="836"/>
      <c r="AU125" s="836"/>
      <c r="AV125" s="836"/>
      <c r="AW125" s="836"/>
      <c r="AX125" s="1097"/>
      <c r="AY125" s="1095"/>
      <c r="AZ125"/>
      <c r="BA125"/>
      <c r="BB125"/>
      <c r="BC125"/>
      <c r="BD125"/>
      <c r="BE125"/>
      <c r="BF125"/>
      <c r="BG125"/>
    </row>
    <row r="126" spans="1:59" ht="14.4">
      <c r="A126" s="1100"/>
      <c r="B126" s="1203"/>
      <c r="C126" s="1204"/>
      <c r="D126" s="1204"/>
      <c r="E126" s="1204"/>
      <c r="F126" s="1205"/>
      <c r="G126" s="1210"/>
      <c r="H126" s="1210"/>
      <c r="I126" s="1210"/>
      <c r="J126" s="1210"/>
      <c r="K126" s="1210"/>
      <c r="L126" s="1213"/>
      <c r="M126" s="1216"/>
      <c r="N126" s="1104"/>
      <c r="O126" s="1107"/>
      <c r="P126" s="1056"/>
      <c r="Q126" s="1069"/>
      <c r="R126" s="1072"/>
      <c r="S126" s="1060"/>
      <c r="T126" s="1063"/>
      <c r="U126" s="1060"/>
      <c r="V126" s="1063"/>
      <c r="W126" s="1060"/>
      <c r="X126" s="1063"/>
      <c r="Y126" s="1060"/>
      <c r="Z126" s="1063"/>
      <c r="AA126" s="1063"/>
      <c r="AB126" s="1063"/>
      <c r="AC126" s="1087"/>
      <c r="AD126" s="1066"/>
      <c r="AE126" s="1090"/>
      <c r="AF126" s="1075"/>
      <c r="AG126" s="1066"/>
      <c r="AH126" s="1084"/>
      <c r="AI126" s="1075"/>
      <c r="AJ126" s="1075"/>
      <c r="AK126" s="1078"/>
      <c r="AL126" s="1081"/>
      <c r="AM126" s="1093"/>
      <c r="AN126" s="385"/>
      <c r="AO126" s="1095"/>
      <c r="AP126" s="1058"/>
      <c r="AQ126" s="913"/>
      <c r="AR126" s="836"/>
      <c r="AS126" s="836"/>
      <c r="AT126" s="836"/>
      <c r="AU126" s="836"/>
      <c r="AV126" s="836"/>
      <c r="AW126" s="836"/>
      <c r="AX126" s="1097"/>
      <c r="AY126" s="1095"/>
      <c r="AZ126"/>
      <c r="BA126"/>
      <c r="BB126"/>
      <c r="BC126"/>
      <c r="BD126"/>
      <c r="BE126"/>
      <c r="BF126"/>
      <c r="BG126"/>
    </row>
    <row r="127" spans="1:59" ht="30" customHeight="1" thickBot="1">
      <c r="A127" s="1101"/>
      <c r="B127" s="1206"/>
      <c r="C127" s="1207"/>
      <c r="D127" s="1207"/>
      <c r="E127" s="1207"/>
      <c r="F127" s="1208"/>
      <c r="G127" s="1211"/>
      <c r="H127" s="1211"/>
      <c r="I127" s="1211"/>
      <c r="J127" s="1211"/>
      <c r="K127" s="1211"/>
      <c r="L127" s="1214"/>
      <c r="M127" s="1217"/>
      <c r="N127" s="1105"/>
      <c r="O127" s="1108"/>
      <c r="P127" s="1057"/>
      <c r="Q127" s="1070"/>
      <c r="R127" s="1073"/>
      <c r="S127" s="1061"/>
      <c r="T127" s="1064"/>
      <c r="U127" s="1061"/>
      <c r="V127" s="1064"/>
      <c r="W127" s="1061"/>
      <c r="X127" s="1064"/>
      <c r="Y127" s="1061"/>
      <c r="Z127" s="1064"/>
      <c r="AA127" s="1064"/>
      <c r="AB127" s="1064"/>
      <c r="AC127" s="1088"/>
      <c r="AD127" s="1067"/>
      <c r="AE127" s="1091"/>
      <c r="AF127" s="1076"/>
      <c r="AG127" s="1067"/>
      <c r="AH127" s="1085"/>
      <c r="AI127" s="1076"/>
      <c r="AJ127" s="1076"/>
      <c r="AK127" s="1079"/>
      <c r="AL127" s="1082"/>
      <c r="AM127" s="694"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096"/>
      <c r="AP127" s="1058"/>
      <c r="AQ127" s="914"/>
      <c r="AR127" s="836"/>
      <c r="AS127" s="836"/>
      <c r="AT127" s="836"/>
      <c r="AU127" s="836"/>
      <c r="AV127" s="836"/>
      <c r="AW127" s="836"/>
      <c r="AX127" s="1097"/>
      <c r="AY127" s="1096"/>
      <c r="AZ127"/>
      <c r="BA127"/>
      <c r="BB127"/>
      <c r="BC127"/>
      <c r="BD127"/>
      <c r="BE127"/>
      <c r="BF127"/>
      <c r="BG127"/>
    </row>
    <row r="128" spans="1:59" ht="30" customHeight="1">
      <c r="A128" s="1098">
        <v>30</v>
      </c>
      <c r="B128" s="1218" t="str">
        <f>IF(基本情報入力シート!B69="", "",基本情報入力シート!B69)</f>
        <v/>
      </c>
      <c r="C128" s="1219"/>
      <c r="D128" s="1219"/>
      <c r="E128" s="1219"/>
      <c r="F128" s="1220"/>
      <c r="G128" s="1221" t="str">
        <f>IF(基本情報入力シート!L69="", "",基本情報入力シート!L69)</f>
        <v/>
      </c>
      <c r="H128" s="1221" t="str">
        <f>IF(基本情報入力シート!Q69="", "",基本情報入力シート!Q69)</f>
        <v/>
      </c>
      <c r="I128" s="1221" t="str">
        <f>IF(基本情報入力シート!V69="", "",基本情報入力シート!V69)</f>
        <v/>
      </c>
      <c r="J128" s="1221" t="str">
        <f>IF(基本情報入力シート!W69="", "",基本情報入力シート!W69)</f>
        <v/>
      </c>
      <c r="K128" s="1221" t="str">
        <f>IF(基本情報入力シート!X69="", "",基本情報入力シート!X69)</f>
        <v/>
      </c>
      <c r="L128" s="1222" t="str">
        <f>IF(基本情報入力シート!AC69=0, "",基本情報入力シート!AC69)</f>
        <v/>
      </c>
      <c r="M128" s="1215" t="str">
        <f>IF(基本情報入力シート!AD69="", "",基本情報入力シート!AD69)</f>
        <v/>
      </c>
      <c r="N128" s="1103"/>
      <c r="O128" s="1106" t="str">
        <f>IFERROR(VLOOKUP(K128,【参考】数式用２!$A$2:$AD$48,MATCH(N128,【参考】数式用２!$C$4:$AD$4,0)+2,0),"")</f>
        <v/>
      </c>
      <c r="P128" s="1055"/>
      <c r="Q128" s="1068" t="str">
        <f>IFERROR(VLOOKUP(K128,【参考】数式用２!$A$2:$AC$48,MATCH(P128,【参考】数式用２!$C$4:$AC$4,0)+2,0),"")</f>
        <v/>
      </c>
      <c r="R128" s="1071" t="s">
        <v>269</v>
      </c>
      <c r="S128" s="1059"/>
      <c r="T128" s="1062" t="s">
        <v>357</v>
      </c>
      <c r="U128" s="1059"/>
      <c r="V128" s="1062" t="s">
        <v>358</v>
      </c>
      <c r="W128" s="1059"/>
      <c r="X128" s="1062" t="s">
        <v>357</v>
      </c>
      <c r="Y128" s="1059"/>
      <c r="Z128" s="1062" t="s">
        <v>359</v>
      </c>
      <c r="AA128" s="1062" t="s">
        <v>172</v>
      </c>
      <c r="AB128" s="1062" t="str">
        <f>IF(S128&gt;=1,(W128*12+Y128)-(S128*12+U128)+1,"")</f>
        <v/>
      </c>
      <c r="AC128" s="1086" t="s">
        <v>360</v>
      </c>
      <c r="AD128" s="1065" t="str">
        <f>IFERROR(ROUNDDOWN(ROUND(L128*Q128,0)*M128,0)*AB128,"")</f>
        <v/>
      </c>
      <c r="AE128" s="1089" t="str">
        <f>IFERROR(ROUNDDOWN(ROUNDDOWN(ROUND(L128*VLOOKUP(K128,【参考】数式用２!$A$2:$AC$48,MATCH("処遇改善加算Ⅳ",【参考】数式用２!$C$4:$O$4,0)+2,0),0)*M128,0)*AB128*0.5,0), "")</f>
        <v/>
      </c>
      <c r="AF128" s="1074"/>
      <c r="AG128" s="1065" t="str">
        <f>IF(AND(AQ128&lt;&gt;"対象外", P128&lt;&gt;""),ROUNDDOWN(ROUND(L128*VLOOKUP(K128,【参考】数式用２!$A$2:$K$48,MATCH("ベア加算あり",【参考】数式用２!$C$4:$K$4,0)+2,0),0)*M128,0)*AB128,"")</f>
        <v/>
      </c>
      <c r="AH128" s="1083"/>
      <c r="AI128" s="1074"/>
      <c r="AJ128" s="1074"/>
      <c r="AK128" s="1077"/>
      <c r="AL128" s="1080"/>
      <c r="AM128" s="693" t="str">
        <f t="shared" ref="AM128" si="84">IF(Q128="","",IF(Q128&lt;O128,"！加算の要件上は問題ありませんが、令和６年度末の加算率と比較して、令和７年度の加算率が低くなっています。",""))</f>
        <v/>
      </c>
      <c r="AN128" s="385"/>
      <c r="AO128" s="1094" t="str">
        <f>IF(K128&lt;&gt;"","Q列に色付け","")</f>
        <v/>
      </c>
      <c r="AP128" s="1058" t="str">
        <f>IF(AND(AE128&lt;&gt;0,AE128&lt;&gt;""),IF(AF128="○","入力済","未入力"),"")</f>
        <v/>
      </c>
      <c r="AQ128" s="912" t="str">
        <f>IFERROR((VLOOKUP(N128, 【参考】数式用２!$BE$5:$BE$13, 1,FALSE)), "対象外")</f>
        <v>対象外</v>
      </c>
      <c r="AR128" s="836" t="str">
        <f>IF(AG128&lt;&gt;"",IF(AH128="○","入力済","未入力"),"")</f>
        <v/>
      </c>
      <c r="AS128" s="836" t="str">
        <f>IF(AND(P128&lt;&gt;"", AI128=""), "未入力", "入力済")</f>
        <v>入力済</v>
      </c>
      <c r="AT128" s="836" t="str">
        <f>IF(AND(P128&lt;&gt;"", P128&lt;&gt;"処遇改善加算Ⅳ", AJ128=""), "未入力", "入力済")</f>
        <v>入力済</v>
      </c>
      <c r="AU128" s="836" t="str">
        <f>IFERROR(VLOOKUP(K128, 【参考】数式用２!$BB$5:$BC$48, 2, FALSE), "")</f>
        <v/>
      </c>
      <c r="AV128" s="836" t="str">
        <f>IF(AND(P128&lt;&gt;"処遇改善加算Ⅲ",P128&lt;&gt;"処遇改善加算Ⅳ", P128&lt;&gt;"", AU128&lt;&gt;"対象外"), 1,"")</f>
        <v/>
      </c>
      <c r="AW128" s="836" t="str">
        <f>IFERROR("_"&amp;VLOOKUP(K128, 【参考】数式用２!$AG$2:$AH$48, 2, FALSE), "")</f>
        <v/>
      </c>
      <c r="AX128" s="1097" t="str">
        <f>IF(AND(P128="処遇改善加算Ⅰ", AL128=""), "未入力","入力済")</f>
        <v>入力済</v>
      </c>
      <c r="AY128" s="1094" t="str">
        <f>G128</f>
        <v/>
      </c>
      <c r="AZ128"/>
      <c r="BA128"/>
      <c r="BB128"/>
      <c r="BC128"/>
      <c r="BD128"/>
      <c r="BE128"/>
      <c r="BF128"/>
      <c r="BG128"/>
    </row>
    <row r="129" spans="1:59" ht="14.4">
      <c r="A129" s="1099"/>
      <c r="B129" s="1203"/>
      <c r="C129" s="1204"/>
      <c r="D129" s="1204"/>
      <c r="E129" s="1204"/>
      <c r="F129" s="1205"/>
      <c r="G129" s="1210"/>
      <c r="H129" s="1210"/>
      <c r="I129" s="1210"/>
      <c r="J129" s="1210"/>
      <c r="K129" s="1210"/>
      <c r="L129" s="1213"/>
      <c r="M129" s="1216"/>
      <c r="N129" s="1104"/>
      <c r="O129" s="1107"/>
      <c r="P129" s="1056"/>
      <c r="Q129" s="1069"/>
      <c r="R129" s="1072"/>
      <c r="S129" s="1060"/>
      <c r="T129" s="1063"/>
      <c r="U129" s="1060"/>
      <c r="V129" s="1063"/>
      <c r="W129" s="1060"/>
      <c r="X129" s="1063"/>
      <c r="Y129" s="1060"/>
      <c r="Z129" s="1063"/>
      <c r="AA129" s="1063"/>
      <c r="AB129" s="1063"/>
      <c r="AC129" s="1087"/>
      <c r="AD129" s="1066"/>
      <c r="AE129" s="1090"/>
      <c r="AF129" s="1075"/>
      <c r="AG129" s="1066"/>
      <c r="AH129" s="1084"/>
      <c r="AI129" s="1075"/>
      <c r="AJ129" s="1075"/>
      <c r="AK129" s="1078"/>
      <c r="AL129" s="1081"/>
      <c r="AM129" s="1092"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095"/>
      <c r="AP129" s="1058"/>
      <c r="AQ129" s="913"/>
      <c r="AR129" s="836"/>
      <c r="AS129" s="836"/>
      <c r="AT129" s="836"/>
      <c r="AU129" s="836"/>
      <c r="AV129" s="836"/>
      <c r="AW129" s="836"/>
      <c r="AX129" s="1097"/>
      <c r="AY129" s="1095"/>
      <c r="AZ129"/>
      <c r="BA129"/>
      <c r="BB129"/>
      <c r="BC129"/>
      <c r="BD129"/>
      <c r="BE129"/>
      <c r="BF129"/>
      <c r="BG129"/>
    </row>
    <row r="130" spans="1:59" ht="14.4">
      <c r="A130" s="1100"/>
      <c r="B130" s="1203"/>
      <c r="C130" s="1204"/>
      <c r="D130" s="1204"/>
      <c r="E130" s="1204"/>
      <c r="F130" s="1205"/>
      <c r="G130" s="1210"/>
      <c r="H130" s="1210"/>
      <c r="I130" s="1210"/>
      <c r="J130" s="1210"/>
      <c r="K130" s="1210"/>
      <c r="L130" s="1213"/>
      <c r="M130" s="1216"/>
      <c r="N130" s="1104"/>
      <c r="O130" s="1107"/>
      <c r="P130" s="1056"/>
      <c r="Q130" s="1069"/>
      <c r="R130" s="1072"/>
      <c r="S130" s="1060"/>
      <c r="T130" s="1063"/>
      <c r="U130" s="1060"/>
      <c r="V130" s="1063"/>
      <c r="W130" s="1060"/>
      <c r="X130" s="1063"/>
      <c r="Y130" s="1060"/>
      <c r="Z130" s="1063"/>
      <c r="AA130" s="1063"/>
      <c r="AB130" s="1063"/>
      <c r="AC130" s="1087"/>
      <c r="AD130" s="1066"/>
      <c r="AE130" s="1090"/>
      <c r="AF130" s="1075"/>
      <c r="AG130" s="1066"/>
      <c r="AH130" s="1084"/>
      <c r="AI130" s="1075"/>
      <c r="AJ130" s="1075"/>
      <c r="AK130" s="1078"/>
      <c r="AL130" s="1081"/>
      <c r="AM130" s="1093"/>
      <c r="AN130" s="385"/>
      <c r="AO130" s="1095"/>
      <c r="AP130" s="1058"/>
      <c r="AQ130" s="913"/>
      <c r="AR130" s="836"/>
      <c r="AS130" s="836"/>
      <c r="AT130" s="836"/>
      <c r="AU130" s="836"/>
      <c r="AV130" s="836"/>
      <c r="AW130" s="836"/>
      <c r="AX130" s="1097"/>
      <c r="AY130" s="1095"/>
      <c r="AZ130"/>
      <c r="BA130"/>
      <c r="BB130"/>
      <c r="BC130"/>
      <c r="BD130"/>
      <c r="BE130"/>
      <c r="BF130"/>
      <c r="BG130"/>
    </row>
    <row r="131" spans="1:59" ht="30" customHeight="1" thickBot="1">
      <c r="A131" s="1101"/>
      <c r="B131" s="1206"/>
      <c r="C131" s="1207"/>
      <c r="D131" s="1207"/>
      <c r="E131" s="1207"/>
      <c r="F131" s="1208"/>
      <c r="G131" s="1211"/>
      <c r="H131" s="1211"/>
      <c r="I131" s="1211"/>
      <c r="J131" s="1211"/>
      <c r="K131" s="1211"/>
      <c r="L131" s="1214"/>
      <c r="M131" s="1217"/>
      <c r="N131" s="1105"/>
      <c r="O131" s="1108"/>
      <c r="P131" s="1057"/>
      <c r="Q131" s="1070"/>
      <c r="R131" s="1073"/>
      <c r="S131" s="1061"/>
      <c r="T131" s="1064"/>
      <c r="U131" s="1061"/>
      <c r="V131" s="1064"/>
      <c r="W131" s="1061"/>
      <c r="X131" s="1064"/>
      <c r="Y131" s="1061"/>
      <c r="Z131" s="1064"/>
      <c r="AA131" s="1064"/>
      <c r="AB131" s="1064"/>
      <c r="AC131" s="1088"/>
      <c r="AD131" s="1067"/>
      <c r="AE131" s="1091"/>
      <c r="AF131" s="1076"/>
      <c r="AG131" s="1067"/>
      <c r="AH131" s="1085"/>
      <c r="AI131" s="1076"/>
      <c r="AJ131" s="1076"/>
      <c r="AK131" s="1079"/>
      <c r="AL131" s="1082"/>
      <c r="AM131" s="694"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096"/>
      <c r="AP131" s="1058"/>
      <c r="AQ131" s="914"/>
      <c r="AR131" s="836"/>
      <c r="AS131" s="836"/>
      <c r="AT131" s="836"/>
      <c r="AU131" s="836"/>
      <c r="AV131" s="836"/>
      <c r="AW131" s="836"/>
      <c r="AX131" s="1097"/>
      <c r="AY131" s="1096"/>
      <c r="AZ131"/>
      <c r="BA131"/>
      <c r="BB131"/>
      <c r="BC131"/>
      <c r="BD131"/>
      <c r="BE131"/>
      <c r="BF131"/>
      <c r="BG131"/>
    </row>
    <row r="132" spans="1:59" ht="30" customHeight="1">
      <c r="A132" s="1098">
        <v>31</v>
      </c>
      <c r="B132" s="1218" t="str">
        <f>IF(基本情報入力シート!B70="", "",基本情報入力シート!B70)</f>
        <v/>
      </c>
      <c r="C132" s="1219"/>
      <c r="D132" s="1219"/>
      <c r="E132" s="1219"/>
      <c r="F132" s="1220"/>
      <c r="G132" s="1221" t="str">
        <f>IF(基本情報入力シート!L70="", "",基本情報入力シート!L70)</f>
        <v/>
      </c>
      <c r="H132" s="1221" t="str">
        <f>IF(基本情報入力シート!Q70="", "",基本情報入力シート!Q70)</f>
        <v/>
      </c>
      <c r="I132" s="1221" t="str">
        <f>IF(基本情報入力シート!V70="", "",基本情報入力シート!V70)</f>
        <v/>
      </c>
      <c r="J132" s="1221" t="str">
        <f>IF(基本情報入力シート!W70="", "",基本情報入力シート!W70)</f>
        <v/>
      </c>
      <c r="K132" s="1221" t="str">
        <f>IF(基本情報入力シート!X70="", "",基本情報入力シート!X70)</f>
        <v/>
      </c>
      <c r="L132" s="1222" t="str">
        <f>IF(基本情報入力シート!AC70=0, "",基本情報入力シート!AC70)</f>
        <v/>
      </c>
      <c r="M132" s="1215" t="str">
        <f>IF(基本情報入力シート!AD70="", "",基本情報入力シート!AD70)</f>
        <v/>
      </c>
      <c r="N132" s="1103"/>
      <c r="O132" s="1106" t="str">
        <f>IFERROR(VLOOKUP(K132,【参考】数式用２!$A$2:$AD$48,MATCH(N132,【参考】数式用２!$C$4:$AD$4,0)+2,0),"")</f>
        <v/>
      </c>
      <c r="P132" s="1055"/>
      <c r="Q132" s="1068" t="str">
        <f>IFERROR(VLOOKUP(K132,【参考】数式用２!$A$2:$AC$48,MATCH(P132,【参考】数式用２!$C$4:$AC$4,0)+2,0),"")</f>
        <v/>
      </c>
      <c r="R132" s="1071" t="s">
        <v>269</v>
      </c>
      <c r="S132" s="1059"/>
      <c r="T132" s="1062" t="s">
        <v>357</v>
      </c>
      <c r="U132" s="1059"/>
      <c r="V132" s="1062" t="s">
        <v>358</v>
      </c>
      <c r="W132" s="1059"/>
      <c r="X132" s="1062" t="s">
        <v>357</v>
      </c>
      <c r="Y132" s="1059"/>
      <c r="Z132" s="1062" t="s">
        <v>359</v>
      </c>
      <c r="AA132" s="1062" t="s">
        <v>172</v>
      </c>
      <c r="AB132" s="1062" t="str">
        <f>IF(S132&gt;=1,(W132*12+Y132)-(S132*12+U132)+1,"")</f>
        <v/>
      </c>
      <c r="AC132" s="1086" t="s">
        <v>360</v>
      </c>
      <c r="AD132" s="1065" t="str">
        <f>IFERROR(ROUNDDOWN(ROUND(L132*Q132,0)*M132,0)*AB132,"")</f>
        <v/>
      </c>
      <c r="AE132" s="1089" t="str">
        <f>IFERROR(ROUNDDOWN(ROUNDDOWN(ROUND(L132*VLOOKUP(K132,【参考】数式用２!$A$2:$AC$48,MATCH("処遇改善加算Ⅳ",【参考】数式用２!$C$4:$O$4,0)+2,0),0)*M132,0)*AB132*0.5,0), "")</f>
        <v/>
      </c>
      <c r="AF132" s="1074"/>
      <c r="AG132" s="1065" t="str">
        <f>IF(AND(AQ132&lt;&gt;"対象外", P132&lt;&gt;""),ROUNDDOWN(ROUND(L132*VLOOKUP(K132,【参考】数式用２!$A$2:$K$48,MATCH("ベア加算あり",【参考】数式用２!$C$4:$K$4,0)+2,0),0)*M132,0)*AB132,"")</f>
        <v/>
      </c>
      <c r="AH132" s="1083"/>
      <c r="AI132" s="1074"/>
      <c r="AJ132" s="1074"/>
      <c r="AK132" s="1077"/>
      <c r="AL132" s="1080"/>
      <c r="AM132" s="693" t="str">
        <f t="shared" ref="AM132" si="87">IF(Q132="","",IF(Q132&lt;O132,"！加算の要件上は問題ありませんが、令和６年度末の加算率と比較して、令和７年度の加算率が低くなっています。",""))</f>
        <v/>
      </c>
      <c r="AN132" s="385"/>
      <c r="AO132" s="1094" t="str">
        <f>IF(K132&lt;&gt;"","Q列に色付け","")</f>
        <v/>
      </c>
      <c r="AP132" s="1058" t="str">
        <f>IF(AND(AE132&lt;&gt;0,AE132&lt;&gt;""),IF(AF132="○","入力済","未入力"),"")</f>
        <v/>
      </c>
      <c r="AQ132" s="912" t="str">
        <f>IFERROR((VLOOKUP(N132, 【参考】数式用２!$BE$5:$BE$13, 1,FALSE)), "対象外")</f>
        <v>対象外</v>
      </c>
      <c r="AR132" s="836" t="str">
        <f>IF(AG132&lt;&gt;"",IF(AH132="○","入力済","未入力"),"")</f>
        <v/>
      </c>
      <c r="AS132" s="836" t="str">
        <f>IF(AND(P132&lt;&gt;"", AI132=""), "未入力", "入力済")</f>
        <v>入力済</v>
      </c>
      <c r="AT132" s="836" t="str">
        <f>IF(AND(P132&lt;&gt;"", P132&lt;&gt;"処遇改善加算Ⅳ", AJ132=""), "未入力", "入力済")</f>
        <v>入力済</v>
      </c>
      <c r="AU132" s="836" t="str">
        <f>IFERROR(VLOOKUP(K132, 【参考】数式用２!$BB$5:$BC$48, 2, FALSE), "")</f>
        <v/>
      </c>
      <c r="AV132" s="836" t="str">
        <f>IF(AND(P132&lt;&gt;"処遇改善加算Ⅲ",P132&lt;&gt;"処遇改善加算Ⅳ", P132&lt;&gt;"", AU132&lt;&gt;"対象外"), 1,"")</f>
        <v/>
      </c>
      <c r="AW132" s="836" t="str">
        <f>IFERROR("_"&amp;VLOOKUP(K132, 【参考】数式用２!$AG$2:$AH$48, 2, FALSE), "")</f>
        <v/>
      </c>
      <c r="AX132" s="1097" t="str">
        <f>IF(AND(P132="処遇改善加算Ⅰ", AL132=""), "未入力","入力済")</f>
        <v>入力済</v>
      </c>
      <c r="AY132" s="1094" t="str">
        <f>G132</f>
        <v/>
      </c>
      <c r="AZ132"/>
      <c r="BA132"/>
      <c r="BB132"/>
      <c r="BC132"/>
      <c r="BD132"/>
      <c r="BE132"/>
      <c r="BF132"/>
      <c r="BG132"/>
    </row>
    <row r="133" spans="1:59" ht="14.4">
      <c r="A133" s="1099"/>
      <c r="B133" s="1203"/>
      <c r="C133" s="1204"/>
      <c r="D133" s="1204"/>
      <c r="E133" s="1204"/>
      <c r="F133" s="1205"/>
      <c r="G133" s="1210"/>
      <c r="H133" s="1210"/>
      <c r="I133" s="1210"/>
      <c r="J133" s="1210"/>
      <c r="K133" s="1210"/>
      <c r="L133" s="1213"/>
      <c r="M133" s="1216"/>
      <c r="N133" s="1104"/>
      <c r="O133" s="1107"/>
      <c r="P133" s="1056"/>
      <c r="Q133" s="1069"/>
      <c r="R133" s="1072"/>
      <c r="S133" s="1060"/>
      <c r="T133" s="1063"/>
      <c r="U133" s="1060"/>
      <c r="V133" s="1063"/>
      <c r="W133" s="1060"/>
      <c r="X133" s="1063"/>
      <c r="Y133" s="1060"/>
      <c r="Z133" s="1063"/>
      <c r="AA133" s="1063"/>
      <c r="AB133" s="1063"/>
      <c r="AC133" s="1087"/>
      <c r="AD133" s="1066"/>
      <c r="AE133" s="1090"/>
      <c r="AF133" s="1075"/>
      <c r="AG133" s="1066"/>
      <c r="AH133" s="1084"/>
      <c r="AI133" s="1075"/>
      <c r="AJ133" s="1075"/>
      <c r="AK133" s="1078"/>
      <c r="AL133" s="1081"/>
      <c r="AM133" s="1092"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095"/>
      <c r="AP133" s="1058"/>
      <c r="AQ133" s="913"/>
      <c r="AR133" s="836"/>
      <c r="AS133" s="836"/>
      <c r="AT133" s="836"/>
      <c r="AU133" s="836"/>
      <c r="AV133" s="836"/>
      <c r="AW133" s="836"/>
      <c r="AX133" s="1097"/>
      <c r="AY133" s="1095"/>
      <c r="AZ133"/>
      <c r="BA133"/>
      <c r="BB133"/>
      <c r="BC133"/>
      <c r="BD133"/>
      <c r="BE133"/>
      <c r="BF133"/>
      <c r="BG133"/>
    </row>
    <row r="134" spans="1:59" ht="14.4">
      <c r="A134" s="1100"/>
      <c r="B134" s="1203"/>
      <c r="C134" s="1204"/>
      <c r="D134" s="1204"/>
      <c r="E134" s="1204"/>
      <c r="F134" s="1205"/>
      <c r="G134" s="1210"/>
      <c r="H134" s="1210"/>
      <c r="I134" s="1210"/>
      <c r="J134" s="1210"/>
      <c r="K134" s="1210"/>
      <c r="L134" s="1213"/>
      <c r="M134" s="1216"/>
      <c r="N134" s="1104"/>
      <c r="O134" s="1107"/>
      <c r="P134" s="1056"/>
      <c r="Q134" s="1069"/>
      <c r="R134" s="1072"/>
      <c r="S134" s="1060"/>
      <c r="T134" s="1063"/>
      <c r="U134" s="1060"/>
      <c r="V134" s="1063"/>
      <c r="W134" s="1060"/>
      <c r="X134" s="1063"/>
      <c r="Y134" s="1060"/>
      <c r="Z134" s="1063"/>
      <c r="AA134" s="1063"/>
      <c r="AB134" s="1063"/>
      <c r="AC134" s="1087"/>
      <c r="AD134" s="1066"/>
      <c r="AE134" s="1090"/>
      <c r="AF134" s="1075"/>
      <c r="AG134" s="1066"/>
      <c r="AH134" s="1084"/>
      <c r="AI134" s="1075"/>
      <c r="AJ134" s="1075"/>
      <c r="AK134" s="1078"/>
      <c r="AL134" s="1081"/>
      <c r="AM134" s="1093"/>
      <c r="AN134" s="385"/>
      <c r="AO134" s="1095"/>
      <c r="AP134" s="1058"/>
      <c r="AQ134" s="913"/>
      <c r="AR134" s="836"/>
      <c r="AS134" s="836"/>
      <c r="AT134" s="836"/>
      <c r="AU134" s="836"/>
      <c r="AV134" s="836"/>
      <c r="AW134" s="836"/>
      <c r="AX134" s="1097"/>
      <c r="AY134" s="1095"/>
      <c r="AZ134"/>
      <c r="BA134"/>
      <c r="BB134"/>
      <c r="BC134"/>
      <c r="BD134"/>
      <c r="BE134"/>
      <c r="BF134"/>
      <c r="BG134"/>
    </row>
    <row r="135" spans="1:59" ht="30" customHeight="1" thickBot="1">
      <c r="A135" s="1101"/>
      <c r="B135" s="1206"/>
      <c r="C135" s="1207"/>
      <c r="D135" s="1207"/>
      <c r="E135" s="1207"/>
      <c r="F135" s="1208"/>
      <c r="G135" s="1211"/>
      <c r="H135" s="1211"/>
      <c r="I135" s="1211"/>
      <c r="J135" s="1211"/>
      <c r="K135" s="1211"/>
      <c r="L135" s="1214"/>
      <c r="M135" s="1217"/>
      <c r="N135" s="1105"/>
      <c r="O135" s="1108"/>
      <c r="P135" s="1057"/>
      <c r="Q135" s="1070"/>
      <c r="R135" s="1073"/>
      <c r="S135" s="1061"/>
      <c r="T135" s="1064"/>
      <c r="U135" s="1061"/>
      <c r="V135" s="1064"/>
      <c r="W135" s="1061"/>
      <c r="X135" s="1064"/>
      <c r="Y135" s="1061"/>
      <c r="Z135" s="1064"/>
      <c r="AA135" s="1064"/>
      <c r="AB135" s="1064"/>
      <c r="AC135" s="1088"/>
      <c r="AD135" s="1067"/>
      <c r="AE135" s="1091"/>
      <c r="AF135" s="1076"/>
      <c r="AG135" s="1067"/>
      <c r="AH135" s="1085"/>
      <c r="AI135" s="1076"/>
      <c r="AJ135" s="1076"/>
      <c r="AK135" s="1079"/>
      <c r="AL135" s="1082"/>
      <c r="AM135" s="694"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096"/>
      <c r="AP135" s="1058"/>
      <c r="AQ135" s="914"/>
      <c r="AR135" s="836"/>
      <c r="AS135" s="836"/>
      <c r="AT135" s="836"/>
      <c r="AU135" s="836"/>
      <c r="AV135" s="836"/>
      <c r="AW135" s="836"/>
      <c r="AX135" s="1097"/>
      <c r="AY135" s="1096"/>
      <c r="AZ135"/>
      <c r="BA135"/>
      <c r="BB135"/>
      <c r="BC135"/>
      <c r="BD135"/>
      <c r="BE135"/>
      <c r="BF135"/>
      <c r="BG135"/>
    </row>
    <row r="136" spans="1:59" ht="30" customHeight="1">
      <c r="A136" s="1098">
        <v>32</v>
      </c>
      <c r="B136" s="1218" t="str">
        <f>IF(基本情報入力シート!B71="", "",基本情報入力シート!B71)</f>
        <v/>
      </c>
      <c r="C136" s="1219"/>
      <c r="D136" s="1219"/>
      <c r="E136" s="1219"/>
      <c r="F136" s="1220"/>
      <c r="G136" s="1221" t="str">
        <f>IF(基本情報入力シート!L71="", "",基本情報入力シート!L71)</f>
        <v/>
      </c>
      <c r="H136" s="1221" t="str">
        <f>IF(基本情報入力シート!Q71="", "",基本情報入力シート!Q71)</f>
        <v/>
      </c>
      <c r="I136" s="1221" t="str">
        <f>IF(基本情報入力シート!V71="", "",基本情報入力シート!V71)</f>
        <v/>
      </c>
      <c r="J136" s="1221" t="str">
        <f>IF(基本情報入力シート!W71="", "",基本情報入力シート!W71)</f>
        <v/>
      </c>
      <c r="K136" s="1221" t="str">
        <f>IF(基本情報入力シート!X71="", "",基本情報入力シート!X71)</f>
        <v/>
      </c>
      <c r="L136" s="1222" t="str">
        <f>IF(基本情報入力シート!AC71=0, "",基本情報入力シート!AC71)</f>
        <v/>
      </c>
      <c r="M136" s="1215" t="str">
        <f>IF(基本情報入力シート!AD71="", "",基本情報入力シート!AD71)</f>
        <v/>
      </c>
      <c r="N136" s="1103"/>
      <c r="O136" s="1106" t="str">
        <f>IFERROR(VLOOKUP(K136,【参考】数式用２!$A$2:$AD$48,MATCH(N136,【参考】数式用２!$C$4:$AD$4,0)+2,0),"")</f>
        <v/>
      </c>
      <c r="P136" s="1055"/>
      <c r="Q136" s="1068" t="str">
        <f>IFERROR(VLOOKUP(K136,【参考】数式用２!$A$2:$AC$48,MATCH(P136,【参考】数式用２!$C$4:$AC$4,0)+2,0),"")</f>
        <v/>
      </c>
      <c r="R136" s="1071" t="s">
        <v>269</v>
      </c>
      <c r="S136" s="1059"/>
      <c r="T136" s="1062" t="s">
        <v>357</v>
      </c>
      <c r="U136" s="1059"/>
      <c r="V136" s="1062" t="s">
        <v>358</v>
      </c>
      <c r="W136" s="1059"/>
      <c r="X136" s="1062" t="s">
        <v>357</v>
      </c>
      <c r="Y136" s="1059"/>
      <c r="Z136" s="1062" t="s">
        <v>359</v>
      </c>
      <c r="AA136" s="1062" t="s">
        <v>172</v>
      </c>
      <c r="AB136" s="1062" t="str">
        <f>IF(S136&gt;=1,(W136*12+Y136)-(S136*12+U136)+1,"")</f>
        <v/>
      </c>
      <c r="AC136" s="1086" t="s">
        <v>360</v>
      </c>
      <c r="AD136" s="1065" t="str">
        <f>IFERROR(ROUNDDOWN(ROUND(L136*Q136,0)*M136,0)*AB136,"")</f>
        <v/>
      </c>
      <c r="AE136" s="1089" t="str">
        <f>IFERROR(ROUNDDOWN(ROUNDDOWN(ROUND(L136*VLOOKUP(K136,【参考】数式用２!$A$2:$AC$48,MATCH("処遇改善加算Ⅳ",【参考】数式用２!$C$4:$O$4,0)+2,0),0)*M136,0)*AB136*0.5,0), "")</f>
        <v/>
      </c>
      <c r="AF136" s="1074"/>
      <c r="AG136" s="1065" t="str">
        <f>IF(AND(AQ136&lt;&gt;"対象外", P136&lt;&gt;""),ROUNDDOWN(ROUND(L136*VLOOKUP(K136,【参考】数式用２!$A$2:$K$48,MATCH("ベア加算あり",【参考】数式用２!$C$4:$K$4,0)+2,0),0)*M136,0)*AB136,"")</f>
        <v/>
      </c>
      <c r="AH136" s="1083"/>
      <c r="AI136" s="1074"/>
      <c r="AJ136" s="1074"/>
      <c r="AK136" s="1077"/>
      <c r="AL136" s="1080"/>
      <c r="AM136" s="693" t="str">
        <f t="shared" ref="AM136" si="90">IF(Q136="","",IF(Q136&lt;O136,"！加算の要件上は問題ありませんが、令和６年度末の加算率と比較して、令和７年度の加算率が低くなっています。",""))</f>
        <v/>
      </c>
      <c r="AN136" s="385"/>
      <c r="AO136" s="1094" t="str">
        <f>IF(K136&lt;&gt;"","Q列に色付け","")</f>
        <v/>
      </c>
      <c r="AP136" s="1058" t="str">
        <f>IF(AND(AE136&lt;&gt;0,AE136&lt;&gt;""),IF(AF136="○","入力済","未入力"),"")</f>
        <v/>
      </c>
      <c r="AQ136" s="912" t="str">
        <f>IFERROR((VLOOKUP(N136, 【参考】数式用２!$BE$5:$BE$13, 1,FALSE)), "対象外")</f>
        <v>対象外</v>
      </c>
      <c r="AR136" s="836" t="str">
        <f>IF(AG136&lt;&gt;"",IF(AH136="○","入力済","未入力"),"")</f>
        <v/>
      </c>
      <c r="AS136" s="836" t="str">
        <f>IF(AND(P136&lt;&gt;"", AI136=""), "未入力", "入力済")</f>
        <v>入力済</v>
      </c>
      <c r="AT136" s="836" t="str">
        <f>IF(AND(P136&lt;&gt;"", P136&lt;&gt;"処遇改善加算Ⅳ", AJ136=""), "未入力", "入力済")</f>
        <v>入力済</v>
      </c>
      <c r="AU136" s="836" t="str">
        <f>IFERROR(VLOOKUP(K136, 【参考】数式用２!$BB$5:$BC$48, 2, FALSE), "")</f>
        <v/>
      </c>
      <c r="AV136" s="836" t="str">
        <f>IF(AND(P136&lt;&gt;"処遇改善加算Ⅲ",P136&lt;&gt;"処遇改善加算Ⅳ", P136&lt;&gt;"", AU136&lt;&gt;"対象外"), 1,"")</f>
        <v/>
      </c>
      <c r="AW136" s="836" t="str">
        <f>IFERROR("_"&amp;VLOOKUP(K136, 【参考】数式用２!$AG$2:$AH$48, 2, FALSE), "")</f>
        <v/>
      </c>
      <c r="AX136" s="1097" t="str">
        <f>IF(AND(P136="処遇改善加算Ⅰ", AL136=""), "未入力","入力済")</f>
        <v>入力済</v>
      </c>
      <c r="AY136" s="1094" t="str">
        <f>G136</f>
        <v/>
      </c>
      <c r="AZ136"/>
      <c r="BA136"/>
      <c r="BB136"/>
      <c r="BC136"/>
      <c r="BD136"/>
      <c r="BE136"/>
      <c r="BF136"/>
      <c r="BG136"/>
    </row>
    <row r="137" spans="1:59" ht="14.4">
      <c r="A137" s="1099"/>
      <c r="B137" s="1203"/>
      <c r="C137" s="1204"/>
      <c r="D137" s="1204"/>
      <c r="E137" s="1204"/>
      <c r="F137" s="1205"/>
      <c r="G137" s="1210"/>
      <c r="H137" s="1210"/>
      <c r="I137" s="1210"/>
      <c r="J137" s="1210"/>
      <c r="K137" s="1210"/>
      <c r="L137" s="1213"/>
      <c r="M137" s="1216"/>
      <c r="N137" s="1104"/>
      <c r="O137" s="1107"/>
      <c r="P137" s="1056"/>
      <c r="Q137" s="1069"/>
      <c r="R137" s="1072"/>
      <c r="S137" s="1060"/>
      <c r="T137" s="1063"/>
      <c r="U137" s="1060"/>
      <c r="V137" s="1063"/>
      <c r="W137" s="1060"/>
      <c r="X137" s="1063"/>
      <c r="Y137" s="1060"/>
      <c r="Z137" s="1063"/>
      <c r="AA137" s="1063"/>
      <c r="AB137" s="1063"/>
      <c r="AC137" s="1087"/>
      <c r="AD137" s="1066"/>
      <c r="AE137" s="1090"/>
      <c r="AF137" s="1075"/>
      <c r="AG137" s="1066"/>
      <c r="AH137" s="1084"/>
      <c r="AI137" s="1075"/>
      <c r="AJ137" s="1075"/>
      <c r="AK137" s="1078"/>
      <c r="AL137" s="1081"/>
      <c r="AM137" s="1092"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095"/>
      <c r="AP137" s="1058"/>
      <c r="AQ137" s="913"/>
      <c r="AR137" s="836"/>
      <c r="AS137" s="836"/>
      <c r="AT137" s="836"/>
      <c r="AU137" s="836"/>
      <c r="AV137" s="836"/>
      <c r="AW137" s="836"/>
      <c r="AX137" s="1097"/>
      <c r="AY137" s="1095"/>
      <c r="AZ137"/>
      <c r="BA137"/>
      <c r="BB137"/>
      <c r="BC137"/>
      <c r="BD137"/>
      <c r="BE137"/>
      <c r="BF137"/>
      <c r="BG137"/>
    </row>
    <row r="138" spans="1:59" ht="14.4">
      <c r="A138" s="1100"/>
      <c r="B138" s="1203"/>
      <c r="C138" s="1204"/>
      <c r="D138" s="1204"/>
      <c r="E138" s="1204"/>
      <c r="F138" s="1205"/>
      <c r="G138" s="1210"/>
      <c r="H138" s="1210"/>
      <c r="I138" s="1210"/>
      <c r="J138" s="1210"/>
      <c r="K138" s="1210"/>
      <c r="L138" s="1213"/>
      <c r="M138" s="1216"/>
      <c r="N138" s="1104"/>
      <c r="O138" s="1107"/>
      <c r="P138" s="1056"/>
      <c r="Q138" s="1069"/>
      <c r="R138" s="1072"/>
      <c r="S138" s="1060"/>
      <c r="T138" s="1063"/>
      <c r="U138" s="1060"/>
      <c r="V138" s="1063"/>
      <c r="W138" s="1060"/>
      <c r="X138" s="1063"/>
      <c r="Y138" s="1060"/>
      <c r="Z138" s="1063"/>
      <c r="AA138" s="1063"/>
      <c r="AB138" s="1063"/>
      <c r="AC138" s="1087"/>
      <c r="AD138" s="1066"/>
      <c r="AE138" s="1090"/>
      <c r="AF138" s="1075"/>
      <c r="AG138" s="1066"/>
      <c r="AH138" s="1084"/>
      <c r="AI138" s="1075"/>
      <c r="AJ138" s="1075"/>
      <c r="AK138" s="1078"/>
      <c r="AL138" s="1081"/>
      <c r="AM138" s="1093"/>
      <c r="AN138" s="385"/>
      <c r="AO138" s="1095"/>
      <c r="AP138" s="1058"/>
      <c r="AQ138" s="913"/>
      <c r="AR138" s="836"/>
      <c r="AS138" s="836"/>
      <c r="AT138" s="836"/>
      <c r="AU138" s="836"/>
      <c r="AV138" s="836"/>
      <c r="AW138" s="836"/>
      <c r="AX138" s="1097"/>
      <c r="AY138" s="1095"/>
      <c r="AZ138"/>
      <c r="BA138"/>
      <c r="BB138"/>
      <c r="BC138"/>
      <c r="BD138"/>
      <c r="BE138"/>
      <c r="BF138"/>
      <c r="BG138"/>
    </row>
    <row r="139" spans="1:59" ht="30" customHeight="1" thickBot="1">
      <c r="A139" s="1101"/>
      <c r="B139" s="1206"/>
      <c r="C139" s="1207"/>
      <c r="D139" s="1207"/>
      <c r="E139" s="1207"/>
      <c r="F139" s="1208"/>
      <c r="G139" s="1211"/>
      <c r="H139" s="1211"/>
      <c r="I139" s="1211"/>
      <c r="J139" s="1211"/>
      <c r="K139" s="1211"/>
      <c r="L139" s="1214"/>
      <c r="M139" s="1217"/>
      <c r="N139" s="1105"/>
      <c r="O139" s="1108"/>
      <c r="P139" s="1057"/>
      <c r="Q139" s="1070"/>
      <c r="R139" s="1073"/>
      <c r="S139" s="1061"/>
      <c r="T139" s="1064"/>
      <c r="U139" s="1061"/>
      <c r="V139" s="1064"/>
      <c r="W139" s="1061"/>
      <c r="X139" s="1064"/>
      <c r="Y139" s="1061"/>
      <c r="Z139" s="1064"/>
      <c r="AA139" s="1064"/>
      <c r="AB139" s="1064"/>
      <c r="AC139" s="1088"/>
      <c r="AD139" s="1067"/>
      <c r="AE139" s="1091"/>
      <c r="AF139" s="1076"/>
      <c r="AG139" s="1067"/>
      <c r="AH139" s="1085"/>
      <c r="AI139" s="1076"/>
      <c r="AJ139" s="1076"/>
      <c r="AK139" s="1079"/>
      <c r="AL139" s="1082"/>
      <c r="AM139" s="694"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096"/>
      <c r="AP139" s="1058"/>
      <c r="AQ139" s="914"/>
      <c r="AR139" s="836"/>
      <c r="AS139" s="836"/>
      <c r="AT139" s="836"/>
      <c r="AU139" s="836"/>
      <c r="AV139" s="836"/>
      <c r="AW139" s="836"/>
      <c r="AX139" s="1097"/>
      <c r="AY139" s="1096"/>
      <c r="AZ139"/>
      <c r="BA139"/>
      <c r="BB139"/>
      <c r="BC139"/>
      <c r="BD139"/>
      <c r="BE139"/>
      <c r="BF139"/>
      <c r="BG139"/>
    </row>
    <row r="140" spans="1:59" ht="30" customHeight="1">
      <c r="A140" s="1098">
        <v>33</v>
      </c>
      <c r="B140" s="1218" t="str">
        <f>IF(基本情報入力シート!B72="", "",基本情報入力シート!B72)</f>
        <v/>
      </c>
      <c r="C140" s="1219"/>
      <c r="D140" s="1219"/>
      <c r="E140" s="1219"/>
      <c r="F140" s="1220"/>
      <c r="G140" s="1221" t="str">
        <f>IF(基本情報入力シート!L72="", "",基本情報入力シート!L72)</f>
        <v/>
      </c>
      <c r="H140" s="1221" t="str">
        <f>IF(基本情報入力シート!Q72="", "",基本情報入力シート!Q72)</f>
        <v/>
      </c>
      <c r="I140" s="1221" t="str">
        <f>IF(基本情報入力シート!V72="", "",基本情報入力シート!V72)</f>
        <v/>
      </c>
      <c r="J140" s="1221" t="str">
        <f>IF(基本情報入力シート!W72="", "",基本情報入力シート!W72)</f>
        <v/>
      </c>
      <c r="K140" s="1221" t="str">
        <f>IF(基本情報入力シート!X72="", "",基本情報入力シート!X72)</f>
        <v/>
      </c>
      <c r="L140" s="1222" t="str">
        <f>IF(基本情報入力シート!AC72=0, "",基本情報入力シート!AC72)</f>
        <v/>
      </c>
      <c r="M140" s="1215" t="str">
        <f>IF(基本情報入力シート!AD72="", "",基本情報入力シート!AD72)</f>
        <v/>
      </c>
      <c r="N140" s="1103"/>
      <c r="O140" s="1106" t="str">
        <f>IFERROR(VLOOKUP(K140,【参考】数式用２!$A$2:$AD$48,MATCH(N140,【参考】数式用２!$C$4:$AD$4,0)+2,0),"")</f>
        <v/>
      </c>
      <c r="P140" s="1055"/>
      <c r="Q140" s="1068" t="str">
        <f>IFERROR(VLOOKUP(K140,【参考】数式用２!$A$2:$AC$48,MATCH(P140,【参考】数式用２!$C$4:$AC$4,0)+2,0),"")</f>
        <v/>
      </c>
      <c r="R140" s="1071" t="s">
        <v>269</v>
      </c>
      <c r="S140" s="1059"/>
      <c r="T140" s="1062" t="s">
        <v>357</v>
      </c>
      <c r="U140" s="1059"/>
      <c r="V140" s="1062" t="s">
        <v>358</v>
      </c>
      <c r="W140" s="1059"/>
      <c r="X140" s="1062" t="s">
        <v>357</v>
      </c>
      <c r="Y140" s="1059"/>
      <c r="Z140" s="1062" t="s">
        <v>359</v>
      </c>
      <c r="AA140" s="1062" t="s">
        <v>172</v>
      </c>
      <c r="AB140" s="1062" t="str">
        <f>IF(S140&gt;=1,(W140*12+Y140)-(S140*12+U140)+1,"")</f>
        <v/>
      </c>
      <c r="AC140" s="1086" t="s">
        <v>360</v>
      </c>
      <c r="AD140" s="1065" t="str">
        <f>IFERROR(ROUNDDOWN(ROUND(L140*Q140,0)*M140,0)*AB140,"")</f>
        <v/>
      </c>
      <c r="AE140" s="1089" t="str">
        <f>IFERROR(ROUNDDOWN(ROUNDDOWN(ROUND(L140*VLOOKUP(K140,【参考】数式用２!$A$2:$AC$48,MATCH("処遇改善加算Ⅳ",【参考】数式用２!$C$4:$O$4,0)+2,0),0)*M140,0)*AB140*0.5,0), "")</f>
        <v/>
      </c>
      <c r="AF140" s="1074"/>
      <c r="AG140" s="1065" t="str">
        <f>IF(AND(AQ140&lt;&gt;"対象外", P140&lt;&gt;""),ROUNDDOWN(ROUND(L140*VLOOKUP(K140,【参考】数式用２!$A$2:$K$48,MATCH("ベア加算あり",【参考】数式用２!$C$4:$K$4,0)+2,0),0)*M140,0)*AB140,"")</f>
        <v/>
      </c>
      <c r="AH140" s="1083"/>
      <c r="AI140" s="1074"/>
      <c r="AJ140" s="1074"/>
      <c r="AK140" s="1077"/>
      <c r="AL140" s="1080"/>
      <c r="AM140" s="693" t="str">
        <f t="shared" ref="AM140" si="93">IF(Q140="","",IF(Q140&lt;O140,"！加算の要件上は問題ありませんが、令和６年度末の加算率と比較して、令和７年度の加算率が低くなっています。",""))</f>
        <v/>
      </c>
      <c r="AN140" s="385"/>
      <c r="AO140" s="1094" t="str">
        <f>IF(K140&lt;&gt;"","Q列に色付け","")</f>
        <v/>
      </c>
      <c r="AP140" s="1058" t="str">
        <f>IF(AND(AE140&lt;&gt;0,AE140&lt;&gt;""),IF(AF140="○","入力済","未入力"),"")</f>
        <v/>
      </c>
      <c r="AQ140" s="912" t="str">
        <f>IFERROR((VLOOKUP(N140, 【参考】数式用２!$BE$5:$BE$13, 1,FALSE)), "対象外")</f>
        <v>対象外</v>
      </c>
      <c r="AR140" s="836" t="str">
        <f>IF(AG140&lt;&gt;"",IF(AH140="○","入力済","未入力"),"")</f>
        <v/>
      </c>
      <c r="AS140" s="836" t="str">
        <f>IF(AND(P140&lt;&gt;"", AI140=""), "未入力", "入力済")</f>
        <v>入力済</v>
      </c>
      <c r="AT140" s="836" t="str">
        <f>IF(AND(P140&lt;&gt;"", P140&lt;&gt;"処遇改善加算Ⅳ", AJ140=""), "未入力", "入力済")</f>
        <v>入力済</v>
      </c>
      <c r="AU140" s="836" t="str">
        <f>IFERROR(VLOOKUP(K140, 【参考】数式用２!$BB$5:$BC$48, 2, FALSE), "")</f>
        <v/>
      </c>
      <c r="AV140" s="836" t="str">
        <f>IF(AND(P140&lt;&gt;"処遇改善加算Ⅲ",P140&lt;&gt;"処遇改善加算Ⅳ", P140&lt;&gt;"", AU140&lt;&gt;"対象外"), 1,"")</f>
        <v/>
      </c>
      <c r="AW140" s="836" t="str">
        <f>IFERROR("_"&amp;VLOOKUP(K140, 【参考】数式用２!$AG$2:$AH$48, 2, FALSE), "")</f>
        <v/>
      </c>
      <c r="AX140" s="1097" t="str">
        <f>IF(AND(P140="処遇改善加算Ⅰ", AL140=""), "未入力","入力済")</f>
        <v>入力済</v>
      </c>
      <c r="AY140" s="1094" t="str">
        <f>G140</f>
        <v/>
      </c>
      <c r="AZ140"/>
      <c r="BA140"/>
      <c r="BB140"/>
      <c r="BC140"/>
      <c r="BD140"/>
      <c r="BE140"/>
      <c r="BF140"/>
      <c r="BG140"/>
    </row>
    <row r="141" spans="1:59" ht="14.4">
      <c r="A141" s="1099"/>
      <c r="B141" s="1203"/>
      <c r="C141" s="1204"/>
      <c r="D141" s="1204"/>
      <c r="E141" s="1204"/>
      <c r="F141" s="1205"/>
      <c r="G141" s="1210"/>
      <c r="H141" s="1210"/>
      <c r="I141" s="1210"/>
      <c r="J141" s="1210"/>
      <c r="K141" s="1210"/>
      <c r="L141" s="1213"/>
      <c r="M141" s="1216"/>
      <c r="N141" s="1104"/>
      <c r="O141" s="1107"/>
      <c r="P141" s="1056"/>
      <c r="Q141" s="1069"/>
      <c r="R141" s="1072"/>
      <c r="S141" s="1060"/>
      <c r="T141" s="1063"/>
      <c r="U141" s="1060"/>
      <c r="V141" s="1063"/>
      <c r="W141" s="1060"/>
      <c r="X141" s="1063"/>
      <c r="Y141" s="1060"/>
      <c r="Z141" s="1063"/>
      <c r="AA141" s="1063"/>
      <c r="AB141" s="1063"/>
      <c r="AC141" s="1087"/>
      <c r="AD141" s="1066"/>
      <c r="AE141" s="1090"/>
      <c r="AF141" s="1075"/>
      <c r="AG141" s="1066"/>
      <c r="AH141" s="1084"/>
      <c r="AI141" s="1075"/>
      <c r="AJ141" s="1075"/>
      <c r="AK141" s="1078"/>
      <c r="AL141" s="1081"/>
      <c r="AM141" s="1092"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095"/>
      <c r="AP141" s="1058"/>
      <c r="AQ141" s="913"/>
      <c r="AR141" s="836"/>
      <c r="AS141" s="836"/>
      <c r="AT141" s="836"/>
      <c r="AU141" s="836"/>
      <c r="AV141" s="836"/>
      <c r="AW141" s="836"/>
      <c r="AX141" s="1097"/>
      <c r="AY141" s="1095"/>
      <c r="AZ141"/>
      <c r="BA141"/>
      <c r="BB141"/>
      <c r="BC141"/>
      <c r="BD141"/>
      <c r="BE141"/>
      <c r="BF141"/>
      <c r="BG141"/>
    </row>
    <row r="142" spans="1:59" ht="14.4">
      <c r="A142" s="1100"/>
      <c r="B142" s="1203"/>
      <c r="C142" s="1204"/>
      <c r="D142" s="1204"/>
      <c r="E142" s="1204"/>
      <c r="F142" s="1205"/>
      <c r="G142" s="1210"/>
      <c r="H142" s="1210"/>
      <c r="I142" s="1210"/>
      <c r="J142" s="1210"/>
      <c r="K142" s="1210"/>
      <c r="L142" s="1213"/>
      <c r="M142" s="1216"/>
      <c r="N142" s="1104"/>
      <c r="O142" s="1107"/>
      <c r="P142" s="1056"/>
      <c r="Q142" s="1069"/>
      <c r="R142" s="1072"/>
      <c r="S142" s="1060"/>
      <c r="T142" s="1063"/>
      <c r="U142" s="1060"/>
      <c r="V142" s="1063"/>
      <c r="W142" s="1060"/>
      <c r="X142" s="1063"/>
      <c r="Y142" s="1060"/>
      <c r="Z142" s="1063"/>
      <c r="AA142" s="1063"/>
      <c r="AB142" s="1063"/>
      <c r="AC142" s="1087"/>
      <c r="AD142" s="1066"/>
      <c r="AE142" s="1090"/>
      <c r="AF142" s="1075"/>
      <c r="AG142" s="1066"/>
      <c r="AH142" s="1084"/>
      <c r="AI142" s="1075"/>
      <c r="AJ142" s="1075"/>
      <c r="AK142" s="1078"/>
      <c r="AL142" s="1081"/>
      <c r="AM142" s="1093"/>
      <c r="AN142" s="385"/>
      <c r="AO142" s="1095"/>
      <c r="AP142" s="1058"/>
      <c r="AQ142" s="913"/>
      <c r="AR142" s="836"/>
      <c r="AS142" s="836"/>
      <c r="AT142" s="836"/>
      <c r="AU142" s="836"/>
      <c r="AV142" s="836"/>
      <c r="AW142" s="836"/>
      <c r="AX142" s="1097"/>
      <c r="AY142" s="1095"/>
      <c r="AZ142"/>
      <c r="BA142"/>
      <c r="BB142"/>
      <c r="BC142"/>
      <c r="BD142"/>
      <c r="BE142"/>
      <c r="BF142"/>
      <c r="BG142"/>
    </row>
    <row r="143" spans="1:59" ht="30" customHeight="1" thickBot="1">
      <c r="A143" s="1101"/>
      <c r="B143" s="1206"/>
      <c r="C143" s="1207"/>
      <c r="D143" s="1207"/>
      <c r="E143" s="1207"/>
      <c r="F143" s="1208"/>
      <c r="G143" s="1211"/>
      <c r="H143" s="1211"/>
      <c r="I143" s="1211"/>
      <c r="J143" s="1211"/>
      <c r="K143" s="1211"/>
      <c r="L143" s="1214"/>
      <c r="M143" s="1217"/>
      <c r="N143" s="1105"/>
      <c r="O143" s="1108"/>
      <c r="P143" s="1057"/>
      <c r="Q143" s="1070"/>
      <c r="R143" s="1073"/>
      <c r="S143" s="1061"/>
      <c r="T143" s="1064"/>
      <c r="U143" s="1061"/>
      <c r="V143" s="1064"/>
      <c r="W143" s="1061"/>
      <c r="X143" s="1064"/>
      <c r="Y143" s="1061"/>
      <c r="Z143" s="1064"/>
      <c r="AA143" s="1064"/>
      <c r="AB143" s="1064"/>
      <c r="AC143" s="1088"/>
      <c r="AD143" s="1067"/>
      <c r="AE143" s="1091"/>
      <c r="AF143" s="1076"/>
      <c r="AG143" s="1067"/>
      <c r="AH143" s="1085"/>
      <c r="AI143" s="1076"/>
      <c r="AJ143" s="1076"/>
      <c r="AK143" s="1079"/>
      <c r="AL143" s="1082"/>
      <c r="AM143" s="694"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096"/>
      <c r="AP143" s="1058"/>
      <c r="AQ143" s="914"/>
      <c r="AR143" s="836"/>
      <c r="AS143" s="836"/>
      <c r="AT143" s="836"/>
      <c r="AU143" s="836"/>
      <c r="AV143" s="836"/>
      <c r="AW143" s="836"/>
      <c r="AX143" s="1097"/>
      <c r="AY143" s="1096"/>
      <c r="AZ143"/>
      <c r="BA143"/>
      <c r="BB143"/>
      <c r="BC143"/>
      <c r="BD143"/>
      <c r="BE143"/>
      <c r="BF143"/>
      <c r="BG143"/>
    </row>
    <row r="144" spans="1:59" ht="30" customHeight="1">
      <c r="A144" s="1098">
        <v>34</v>
      </c>
      <c r="B144" s="1218" t="str">
        <f>IF(基本情報入力シート!B73="", "",基本情報入力シート!B73)</f>
        <v/>
      </c>
      <c r="C144" s="1219"/>
      <c r="D144" s="1219"/>
      <c r="E144" s="1219"/>
      <c r="F144" s="1220"/>
      <c r="G144" s="1221" t="str">
        <f>IF(基本情報入力シート!L73="", "",基本情報入力シート!L73)</f>
        <v/>
      </c>
      <c r="H144" s="1221" t="str">
        <f>IF(基本情報入力シート!Q73="", "",基本情報入力シート!Q73)</f>
        <v/>
      </c>
      <c r="I144" s="1221" t="str">
        <f>IF(基本情報入力シート!V73="", "",基本情報入力シート!V73)</f>
        <v/>
      </c>
      <c r="J144" s="1221" t="str">
        <f>IF(基本情報入力シート!W73="", "",基本情報入力シート!W73)</f>
        <v/>
      </c>
      <c r="K144" s="1221" t="str">
        <f>IF(基本情報入力シート!X73="", "",基本情報入力シート!X73)</f>
        <v/>
      </c>
      <c r="L144" s="1222" t="str">
        <f>IF(基本情報入力シート!AC73=0, "",基本情報入力シート!AC73)</f>
        <v/>
      </c>
      <c r="M144" s="1215" t="str">
        <f>IF(基本情報入力シート!AD73="", "",基本情報入力シート!AD73)</f>
        <v/>
      </c>
      <c r="N144" s="1103"/>
      <c r="O144" s="1106" t="str">
        <f>IFERROR(VLOOKUP(K144,【参考】数式用２!$A$2:$AD$48,MATCH(N144,【参考】数式用２!$C$4:$AD$4,0)+2,0),"")</f>
        <v/>
      </c>
      <c r="P144" s="1055"/>
      <c r="Q144" s="1068" t="str">
        <f>IFERROR(VLOOKUP(K144,【参考】数式用２!$A$2:$AC$48,MATCH(P144,【参考】数式用２!$C$4:$AC$4,0)+2,0),"")</f>
        <v/>
      </c>
      <c r="R144" s="1071" t="s">
        <v>269</v>
      </c>
      <c r="S144" s="1059"/>
      <c r="T144" s="1062" t="s">
        <v>357</v>
      </c>
      <c r="U144" s="1059"/>
      <c r="V144" s="1062" t="s">
        <v>358</v>
      </c>
      <c r="W144" s="1059"/>
      <c r="X144" s="1062" t="s">
        <v>357</v>
      </c>
      <c r="Y144" s="1059"/>
      <c r="Z144" s="1062" t="s">
        <v>359</v>
      </c>
      <c r="AA144" s="1062" t="s">
        <v>172</v>
      </c>
      <c r="AB144" s="1062" t="str">
        <f>IF(S144&gt;=1,(W144*12+Y144)-(S144*12+U144)+1,"")</f>
        <v/>
      </c>
      <c r="AC144" s="1086" t="s">
        <v>360</v>
      </c>
      <c r="AD144" s="1065" t="str">
        <f>IFERROR(ROUNDDOWN(ROUND(L144*Q144,0)*M144,0)*AB144,"")</f>
        <v/>
      </c>
      <c r="AE144" s="1089" t="str">
        <f>IFERROR(ROUNDDOWN(ROUNDDOWN(ROUND(L144*VLOOKUP(K144,【参考】数式用２!$A$2:$AC$48,MATCH("処遇改善加算Ⅳ",【参考】数式用２!$C$4:$O$4,0)+2,0),0)*M144,0)*AB144*0.5,0), "")</f>
        <v/>
      </c>
      <c r="AF144" s="1074"/>
      <c r="AG144" s="1065" t="str">
        <f>IF(AND(AQ144&lt;&gt;"対象外", P144&lt;&gt;""),ROUNDDOWN(ROUND(L144*VLOOKUP(K144,【参考】数式用２!$A$2:$K$48,MATCH("ベア加算あり",【参考】数式用２!$C$4:$K$4,0)+2,0),0)*M144,0)*AB144,"")</f>
        <v/>
      </c>
      <c r="AH144" s="1083"/>
      <c r="AI144" s="1074"/>
      <c r="AJ144" s="1074"/>
      <c r="AK144" s="1077"/>
      <c r="AL144" s="1080"/>
      <c r="AM144" s="693" t="str">
        <f t="shared" ref="AM144" si="96">IF(Q144="","",IF(Q144&lt;O144,"！加算の要件上は問題ありませんが、令和６年度末の加算率と比較して、令和７年度の加算率が低くなっています。",""))</f>
        <v/>
      </c>
      <c r="AN144" s="385"/>
      <c r="AO144" s="1094" t="str">
        <f>IF(K144&lt;&gt;"","Q列に色付け","")</f>
        <v/>
      </c>
      <c r="AP144" s="1058" t="str">
        <f>IF(AND(AE144&lt;&gt;0,AE144&lt;&gt;""),IF(AF144="○","入力済","未入力"),"")</f>
        <v/>
      </c>
      <c r="AQ144" s="912" t="str">
        <f>IFERROR((VLOOKUP(N144, 【参考】数式用２!$BE$5:$BE$13, 1,FALSE)), "対象外")</f>
        <v>対象外</v>
      </c>
      <c r="AR144" s="836" t="str">
        <f>IF(AG144&lt;&gt;"",IF(AH144="○","入力済","未入力"),"")</f>
        <v/>
      </c>
      <c r="AS144" s="836" t="str">
        <f>IF(AND(P144&lt;&gt;"", AI144=""), "未入力", "入力済")</f>
        <v>入力済</v>
      </c>
      <c r="AT144" s="836" t="str">
        <f>IF(AND(P144&lt;&gt;"", P144&lt;&gt;"処遇改善加算Ⅳ", AJ144=""), "未入力", "入力済")</f>
        <v>入力済</v>
      </c>
      <c r="AU144" s="836" t="str">
        <f>IFERROR(VLOOKUP(K144, 【参考】数式用２!$BB$5:$BC$48, 2, FALSE), "")</f>
        <v/>
      </c>
      <c r="AV144" s="836" t="str">
        <f>IF(AND(P144&lt;&gt;"処遇改善加算Ⅲ",P144&lt;&gt;"処遇改善加算Ⅳ", P144&lt;&gt;"", AU144&lt;&gt;"対象外"), 1,"")</f>
        <v/>
      </c>
      <c r="AW144" s="836" t="str">
        <f>IFERROR("_"&amp;VLOOKUP(K144, 【参考】数式用２!$AG$2:$AH$48, 2, FALSE), "")</f>
        <v/>
      </c>
      <c r="AX144" s="1097" t="str">
        <f>IF(AND(P144="処遇改善加算Ⅰ", AL144=""), "未入力","入力済")</f>
        <v>入力済</v>
      </c>
      <c r="AY144" s="1094" t="str">
        <f>G144</f>
        <v/>
      </c>
      <c r="AZ144"/>
      <c r="BA144"/>
      <c r="BB144"/>
      <c r="BC144"/>
      <c r="BD144"/>
      <c r="BE144"/>
      <c r="BF144"/>
      <c r="BG144"/>
    </row>
    <row r="145" spans="1:59" ht="14.4">
      <c r="A145" s="1099"/>
      <c r="B145" s="1203"/>
      <c r="C145" s="1204"/>
      <c r="D145" s="1204"/>
      <c r="E145" s="1204"/>
      <c r="F145" s="1205"/>
      <c r="G145" s="1210"/>
      <c r="H145" s="1210"/>
      <c r="I145" s="1210"/>
      <c r="J145" s="1210"/>
      <c r="K145" s="1210"/>
      <c r="L145" s="1213"/>
      <c r="M145" s="1216"/>
      <c r="N145" s="1104"/>
      <c r="O145" s="1107"/>
      <c r="P145" s="1056"/>
      <c r="Q145" s="1069"/>
      <c r="R145" s="1072"/>
      <c r="S145" s="1060"/>
      <c r="T145" s="1063"/>
      <c r="U145" s="1060"/>
      <c r="V145" s="1063"/>
      <c r="W145" s="1060"/>
      <c r="X145" s="1063"/>
      <c r="Y145" s="1060"/>
      <c r="Z145" s="1063"/>
      <c r="AA145" s="1063"/>
      <c r="AB145" s="1063"/>
      <c r="AC145" s="1087"/>
      <c r="AD145" s="1066"/>
      <c r="AE145" s="1090"/>
      <c r="AF145" s="1075"/>
      <c r="AG145" s="1066"/>
      <c r="AH145" s="1084"/>
      <c r="AI145" s="1075"/>
      <c r="AJ145" s="1075"/>
      <c r="AK145" s="1078"/>
      <c r="AL145" s="1081"/>
      <c r="AM145" s="1092"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095"/>
      <c r="AP145" s="1058"/>
      <c r="AQ145" s="913"/>
      <c r="AR145" s="836"/>
      <c r="AS145" s="836"/>
      <c r="AT145" s="836"/>
      <c r="AU145" s="836"/>
      <c r="AV145" s="836"/>
      <c r="AW145" s="836"/>
      <c r="AX145" s="1097"/>
      <c r="AY145" s="1095"/>
      <c r="AZ145"/>
      <c r="BA145"/>
      <c r="BB145"/>
      <c r="BC145"/>
      <c r="BD145"/>
      <c r="BE145"/>
      <c r="BF145"/>
      <c r="BG145"/>
    </row>
    <row r="146" spans="1:59" ht="14.4">
      <c r="A146" s="1100"/>
      <c r="B146" s="1203"/>
      <c r="C146" s="1204"/>
      <c r="D146" s="1204"/>
      <c r="E146" s="1204"/>
      <c r="F146" s="1205"/>
      <c r="G146" s="1210"/>
      <c r="H146" s="1210"/>
      <c r="I146" s="1210"/>
      <c r="J146" s="1210"/>
      <c r="K146" s="1210"/>
      <c r="L146" s="1213"/>
      <c r="M146" s="1216"/>
      <c r="N146" s="1104"/>
      <c r="O146" s="1107"/>
      <c r="P146" s="1056"/>
      <c r="Q146" s="1069"/>
      <c r="R146" s="1072"/>
      <c r="S146" s="1060"/>
      <c r="T146" s="1063"/>
      <c r="U146" s="1060"/>
      <c r="V146" s="1063"/>
      <c r="W146" s="1060"/>
      <c r="X146" s="1063"/>
      <c r="Y146" s="1060"/>
      <c r="Z146" s="1063"/>
      <c r="AA146" s="1063"/>
      <c r="AB146" s="1063"/>
      <c r="AC146" s="1087"/>
      <c r="AD146" s="1066"/>
      <c r="AE146" s="1090"/>
      <c r="AF146" s="1075"/>
      <c r="AG146" s="1066"/>
      <c r="AH146" s="1084"/>
      <c r="AI146" s="1075"/>
      <c r="AJ146" s="1075"/>
      <c r="AK146" s="1078"/>
      <c r="AL146" s="1081"/>
      <c r="AM146" s="1093"/>
      <c r="AN146" s="385"/>
      <c r="AO146" s="1095"/>
      <c r="AP146" s="1058"/>
      <c r="AQ146" s="913"/>
      <c r="AR146" s="836"/>
      <c r="AS146" s="836"/>
      <c r="AT146" s="836"/>
      <c r="AU146" s="836"/>
      <c r="AV146" s="836"/>
      <c r="AW146" s="836"/>
      <c r="AX146" s="1097"/>
      <c r="AY146" s="1095"/>
      <c r="AZ146"/>
      <c r="BA146"/>
      <c r="BB146"/>
      <c r="BC146"/>
      <c r="BD146"/>
      <c r="BE146"/>
      <c r="BF146"/>
      <c r="BG146"/>
    </row>
    <row r="147" spans="1:59" ht="30" customHeight="1" thickBot="1">
      <c r="A147" s="1101"/>
      <c r="B147" s="1206"/>
      <c r="C147" s="1207"/>
      <c r="D147" s="1207"/>
      <c r="E147" s="1207"/>
      <c r="F147" s="1208"/>
      <c r="G147" s="1211"/>
      <c r="H147" s="1211"/>
      <c r="I147" s="1211"/>
      <c r="J147" s="1211"/>
      <c r="K147" s="1211"/>
      <c r="L147" s="1214"/>
      <c r="M147" s="1217"/>
      <c r="N147" s="1105"/>
      <c r="O147" s="1108"/>
      <c r="P147" s="1057"/>
      <c r="Q147" s="1070"/>
      <c r="R147" s="1073"/>
      <c r="S147" s="1061"/>
      <c r="T147" s="1064"/>
      <c r="U147" s="1061"/>
      <c r="V147" s="1064"/>
      <c r="W147" s="1061"/>
      <c r="X147" s="1064"/>
      <c r="Y147" s="1061"/>
      <c r="Z147" s="1064"/>
      <c r="AA147" s="1064"/>
      <c r="AB147" s="1064"/>
      <c r="AC147" s="1088"/>
      <c r="AD147" s="1067"/>
      <c r="AE147" s="1091"/>
      <c r="AF147" s="1076"/>
      <c r="AG147" s="1067"/>
      <c r="AH147" s="1085"/>
      <c r="AI147" s="1076"/>
      <c r="AJ147" s="1076"/>
      <c r="AK147" s="1079"/>
      <c r="AL147" s="1082"/>
      <c r="AM147" s="694"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096"/>
      <c r="AP147" s="1058"/>
      <c r="AQ147" s="914"/>
      <c r="AR147" s="836"/>
      <c r="AS147" s="836"/>
      <c r="AT147" s="836"/>
      <c r="AU147" s="836"/>
      <c r="AV147" s="836"/>
      <c r="AW147" s="836"/>
      <c r="AX147" s="1097"/>
      <c r="AY147" s="1096"/>
      <c r="AZ147"/>
      <c r="BA147"/>
      <c r="BB147"/>
      <c r="BC147"/>
      <c r="BD147"/>
      <c r="BE147"/>
      <c r="BF147"/>
      <c r="BG147"/>
    </row>
    <row r="148" spans="1:59" ht="30" customHeight="1">
      <c r="A148" s="1098">
        <v>35</v>
      </c>
      <c r="B148" s="1218" t="str">
        <f>IF(基本情報入力シート!B74="", "",基本情報入力シート!B74)</f>
        <v/>
      </c>
      <c r="C148" s="1219"/>
      <c r="D148" s="1219"/>
      <c r="E148" s="1219"/>
      <c r="F148" s="1220"/>
      <c r="G148" s="1221" t="str">
        <f>IF(基本情報入力シート!L74="", "",基本情報入力シート!L74)</f>
        <v/>
      </c>
      <c r="H148" s="1221" t="str">
        <f>IF(基本情報入力シート!Q74="", "",基本情報入力シート!Q74)</f>
        <v/>
      </c>
      <c r="I148" s="1221" t="str">
        <f>IF(基本情報入力シート!V74="", "",基本情報入力シート!V74)</f>
        <v/>
      </c>
      <c r="J148" s="1221" t="str">
        <f>IF(基本情報入力シート!W74="", "",基本情報入力シート!W74)</f>
        <v/>
      </c>
      <c r="K148" s="1221" t="str">
        <f>IF(基本情報入力シート!X74="", "",基本情報入力シート!X74)</f>
        <v/>
      </c>
      <c r="L148" s="1222" t="str">
        <f>IF(基本情報入力シート!AC74=0, "",基本情報入力シート!AC74)</f>
        <v/>
      </c>
      <c r="M148" s="1215" t="str">
        <f>IF(基本情報入力シート!AD74="", "",基本情報入力シート!AD74)</f>
        <v/>
      </c>
      <c r="N148" s="1103"/>
      <c r="O148" s="1106" t="str">
        <f>IFERROR(VLOOKUP(K148,【参考】数式用２!$A$2:$AD$48,MATCH(N148,【参考】数式用２!$C$4:$AD$4,0)+2,0),"")</f>
        <v/>
      </c>
      <c r="P148" s="1055"/>
      <c r="Q148" s="1068" t="str">
        <f>IFERROR(VLOOKUP(K148,【参考】数式用２!$A$2:$AC$48,MATCH(P148,【参考】数式用２!$C$4:$AC$4,0)+2,0),"")</f>
        <v/>
      </c>
      <c r="R148" s="1071" t="s">
        <v>269</v>
      </c>
      <c r="S148" s="1059"/>
      <c r="T148" s="1062" t="s">
        <v>357</v>
      </c>
      <c r="U148" s="1059"/>
      <c r="V148" s="1062" t="s">
        <v>358</v>
      </c>
      <c r="W148" s="1059"/>
      <c r="X148" s="1062" t="s">
        <v>357</v>
      </c>
      <c r="Y148" s="1059"/>
      <c r="Z148" s="1062" t="s">
        <v>359</v>
      </c>
      <c r="AA148" s="1062" t="s">
        <v>172</v>
      </c>
      <c r="AB148" s="1062" t="str">
        <f>IF(S148&gt;=1,(W148*12+Y148)-(S148*12+U148)+1,"")</f>
        <v/>
      </c>
      <c r="AC148" s="1086" t="s">
        <v>360</v>
      </c>
      <c r="AD148" s="1065" t="str">
        <f>IFERROR(ROUNDDOWN(ROUND(L148*Q148,0)*M148,0)*AB148,"")</f>
        <v/>
      </c>
      <c r="AE148" s="1089" t="str">
        <f>IFERROR(ROUNDDOWN(ROUNDDOWN(ROUND(L148*VLOOKUP(K148,【参考】数式用２!$A$2:$AC$48,MATCH("処遇改善加算Ⅳ",【参考】数式用２!$C$4:$O$4,0)+2,0),0)*M148,0)*AB148*0.5,0), "")</f>
        <v/>
      </c>
      <c r="AF148" s="1074"/>
      <c r="AG148" s="1065" t="str">
        <f>IF(AND(AQ148&lt;&gt;"対象外", P148&lt;&gt;""),ROUNDDOWN(ROUND(L148*VLOOKUP(K148,【参考】数式用２!$A$2:$K$48,MATCH("ベア加算あり",【参考】数式用２!$C$4:$K$4,0)+2,0),0)*M148,0)*AB148,"")</f>
        <v/>
      </c>
      <c r="AH148" s="1083"/>
      <c r="AI148" s="1074"/>
      <c r="AJ148" s="1074"/>
      <c r="AK148" s="1077"/>
      <c r="AL148" s="1080"/>
      <c r="AM148" s="693" t="str">
        <f t="shared" ref="AM148" si="99">IF(Q148="","",IF(Q148&lt;O148,"！加算の要件上は問題ありませんが、令和６年度末の加算率と比較して、令和７年度の加算率が低くなっています。",""))</f>
        <v/>
      </c>
      <c r="AN148" s="385"/>
      <c r="AO148" s="1094" t="str">
        <f>IF(K148&lt;&gt;"","Q列に色付け","")</f>
        <v/>
      </c>
      <c r="AP148" s="1058" t="str">
        <f>IF(AND(AE148&lt;&gt;0,AE148&lt;&gt;""),IF(AF148="○","入力済","未入力"),"")</f>
        <v/>
      </c>
      <c r="AQ148" s="912" t="str">
        <f>IFERROR((VLOOKUP(N148, 【参考】数式用２!$BE$5:$BE$13, 1,FALSE)), "対象外")</f>
        <v>対象外</v>
      </c>
      <c r="AR148" s="836" t="str">
        <f>IF(AG148&lt;&gt;"",IF(AH148="○","入力済","未入力"),"")</f>
        <v/>
      </c>
      <c r="AS148" s="836" t="str">
        <f>IF(AND(P148&lt;&gt;"", AI148=""), "未入力", "入力済")</f>
        <v>入力済</v>
      </c>
      <c r="AT148" s="836" t="str">
        <f>IF(AND(P148&lt;&gt;"", P148&lt;&gt;"処遇改善加算Ⅳ", AJ148=""), "未入力", "入力済")</f>
        <v>入力済</v>
      </c>
      <c r="AU148" s="836" t="str">
        <f>IFERROR(VLOOKUP(K148, 【参考】数式用２!$BB$5:$BC$48, 2, FALSE), "")</f>
        <v/>
      </c>
      <c r="AV148" s="836" t="str">
        <f>IF(AND(P148&lt;&gt;"処遇改善加算Ⅲ",P148&lt;&gt;"処遇改善加算Ⅳ", P148&lt;&gt;"", AU148&lt;&gt;"対象外"), 1,"")</f>
        <v/>
      </c>
      <c r="AW148" s="836" t="str">
        <f>IFERROR("_"&amp;VLOOKUP(K148, 【参考】数式用２!$AG$2:$AH$48, 2, FALSE), "")</f>
        <v/>
      </c>
      <c r="AX148" s="1097" t="str">
        <f>IF(AND(P148="処遇改善加算Ⅰ", AL148=""), "未入力","入力済")</f>
        <v>入力済</v>
      </c>
      <c r="AY148" s="1094" t="str">
        <f>G148</f>
        <v/>
      </c>
      <c r="AZ148"/>
      <c r="BA148"/>
      <c r="BB148"/>
      <c r="BC148"/>
      <c r="BD148"/>
      <c r="BE148"/>
      <c r="BF148"/>
      <c r="BG148"/>
    </row>
    <row r="149" spans="1:59" ht="14.4">
      <c r="A149" s="1099"/>
      <c r="B149" s="1203"/>
      <c r="C149" s="1204"/>
      <c r="D149" s="1204"/>
      <c r="E149" s="1204"/>
      <c r="F149" s="1205"/>
      <c r="G149" s="1210"/>
      <c r="H149" s="1210"/>
      <c r="I149" s="1210"/>
      <c r="J149" s="1210"/>
      <c r="K149" s="1210"/>
      <c r="L149" s="1213"/>
      <c r="M149" s="1216"/>
      <c r="N149" s="1104"/>
      <c r="O149" s="1107"/>
      <c r="P149" s="1056"/>
      <c r="Q149" s="1069"/>
      <c r="R149" s="1072"/>
      <c r="S149" s="1060"/>
      <c r="T149" s="1063"/>
      <c r="U149" s="1060"/>
      <c r="V149" s="1063"/>
      <c r="W149" s="1060"/>
      <c r="X149" s="1063"/>
      <c r="Y149" s="1060"/>
      <c r="Z149" s="1063"/>
      <c r="AA149" s="1063"/>
      <c r="AB149" s="1063"/>
      <c r="AC149" s="1087"/>
      <c r="AD149" s="1066"/>
      <c r="AE149" s="1090"/>
      <c r="AF149" s="1075"/>
      <c r="AG149" s="1066"/>
      <c r="AH149" s="1084"/>
      <c r="AI149" s="1075"/>
      <c r="AJ149" s="1075"/>
      <c r="AK149" s="1078"/>
      <c r="AL149" s="1081"/>
      <c r="AM149" s="1092"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095"/>
      <c r="AP149" s="1058"/>
      <c r="AQ149" s="913"/>
      <c r="AR149" s="836"/>
      <c r="AS149" s="836"/>
      <c r="AT149" s="836"/>
      <c r="AU149" s="836"/>
      <c r="AV149" s="836"/>
      <c r="AW149" s="836"/>
      <c r="AX149" s="1097"/>
      <c r="AY149" s="1095"/>
      <c r="AZ149"/>
      <c r="BA149"/>
      <c r="BB149"/>
      <c r="BC149"/>
      <c r="BD149"/>
      <c r="BE149"/>
      <c r="BF149"/>
      <c r="BG149"/>
    </row>
    <row r="150" spans="1:59" ht="14.4">
      <c r="A150" s="1100"/>
      <c r="B150" s="1203"/>
      <c r="C150" s="1204"/>
      <c r="D150" s="1204"/>
      <c r="E150" s="1204"/>
      <c r="F150" s="1205"/>
      <c r="G150" s="1210"/>
      <c r="H150" s="1210"/>
      <c r="I150" s="1210"/>
      <c r="J150" s="1210"/>
      <c r="K150" s="1210"/>
      <c r="L150" s="1213"/>
      <c r="M150" s="1216"/>
      <c r="N150" s="1104"/>
      <c r="O150" s="1107"/>
      <c r="P150" s="1056"/>
      <c r="Q150" s="1069"/>
      <c r="R150" s="1072"/>
      <c r="S150" s="1060"/>
      <c r="T150" s="1063"/>
      <c r="U150" s="1060"/>
      <c r="V150" s="1063"/>
      <c r="W150" s="1060"/>
      <c r="X150" s="1063"/>
      <c r="Y150" s="1060"/>
      <c r="Z150" s="1063"/>
      <c r="AA150" s="1063"/>
      <c r="AB150" s="1063"/>
      <c r="AC150" s="1087"/>
      <c r="AD150" s="1066"/>
      <c r="AE150" s="1090"/>
      <c r="AF150" s="1075"/>
      <c r="AG150" s="1066"/>
      <c r="AH150" s="1084"/>
      <c r="AI150" s="1075"/>
      <c r="AJ150" s="1075"/>
      <c r="AK150" s="1078"/>
      <c r="AL150" s="1081"/>
      <c r="AM150" s="1093"/>
      <c r="AN150" s="385"/>
      <c r="AO150" s="1095"/>
      <c r="AP150" s="1058"/>
      <c r="AQ150" s="913"/>
      <c r="AR150" s="836"/>
      <c r="AS150" s="836"/>
      <c r="AT150" s="836"/>
      <c r="AU150" s="836"/>
      <c r="AV150" s="836"/>
      <c r="AW150" s="836"/>
      <c r="AX150" s="1097"/>
      <c r="AY150" s="1095"/>
      <c r="AZ150"/>
      <c r="BA150"/>
      <c r="BB150"/>
      <c r="BC150"/>
      <c r="BD150"/>
      <c r="BE150"/>
      <c r="BF150"/>
      <c r="BG150"/>
    </row>
    <row r="151" spans="1:59" ht="30" customHeight="1" thickBot="1">
      <c r="A151" s="1101"/>
      <c r="B151" s="1206"/>
      <c r="C151" s="1207"/>
      <c r="D151" s="1207"/>
      <c r="E151" s="1207"/>
      <c r="F151" s="1208"/>
      <c r="G151" s="1211"/>
      <c r="H151" s="1211"/>
      <c r="I151" s="1211"/>
      <c r="J151" s="1211"/>
      <c r="K151" s="1211"/>
      <c r="L151" s="1214"/>
      <c r="M151" s="1217"/>
      <c r="N151" s="1105"/>
      <c r="O151" s="1108"/>
      <c r="P151" s="1057"/>
      <c r="Q151" s="1070"/>
      <c r="R151" s="1073"/>
      <c r="S151" s="1061"/>
      <c r="T151" s="1064"/>
      <c r="U151" s="1061"/>
      <c r="V151" s="1064"/>
      <c r="W151" s="1061"/>
      <c r="X151" s="1064"/>
      <c r="Y151" s="1061"/>
      <c r="Z151" s="1064"/>
      <c r="AA151" s="1064"/>
      <c r="AB151" s="1064"/>
      <c r="AC151" s="1088"/>
      <c r="AD151" s="1067"/>
      <c r="AE151" s="1091"/>
      <c r="AF151" s="1076"/>
      <c r="AG151" s="1067"/>
      <c r="AH151" s="1085"/>
      <c r="AI151" s="1076"/>
      <c r="AJ151" s="1076"/>
      <c r="AK151" s="1079"/>
      <c r="AL151" s="1082"/>
      <c r="AM151" s="694"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096"/>
      <c r="AP151" s="1058"/>
      <c r="AQ151" s="914"/>
      <c r="AR151" s="836"/>
      <c r="AS151" s="836"/>
      <c r="AT151" s="836"/>
      <c r="AU151" s="836"/>
      <c r="AV151" s="836"/>
      <c r="AW151" s="836"/>
      <c r="AX151" s="1097"/>
      <c r="AY151" s="1096"/>
      <c r="AZ151"/>
      <c r="BA151"/>
      <c r="BB151"/>
      <c r="BC151"/>
      <c r="BD151"/>
      <c r="BE151"/>
      <c r="BF151"/>
      <c r="BG151"/>
    </row>
    <row r="152" spans="1:59" ht="30" customHeight="1">
      <c r="A152" s="1098">
        <v>36</v>
      </c>
      <c r="B152" s="1218" t="str">
        <f>IF(基本情報入力シート!B75="", "",基本情報入力シート!B75)</f>
        <v/>
      </c>
      <c r="C152" s="1219"/>
      <c r="D152" s="1219"/>
      <c r="E152" s="1219"/>
      <c r="F152" s="1220"/>
      <c r="G152" s="1221" t="str">
        <f>IF(基本情報入力シート!L75="", "",基本情報入力シート!L75)</f>
        <v/>
      </c>
      <c r="H152" s="1221" t="str">
        <f>IF(基本情報入力シート!Q75="", "",基本情報入力シート!Q75)</f>
        <v/>
      </c>
      <c r="I152" s="1221" t="str">
        <f>IF(基本情報入力シート!V75="", "",基本情報入力シート!V75)</f>
        <v/>
      </c>
      <c r="J152" s="1221" t="str">
        <f>IF(基本情報入力シート!W75="", "",基本情報入力シート!W75)</f>
        <v/>
      </c>
      <c r="K152" s="1221" t="str">
        <f>IF(基本情報入力シート!X75="", "",基本情報入力シート!X75)</f>
        <v/>
      </c>
      <c r="L152" s="1222" t="str">
        <f>IF(基本情報入力シート!AC75=0, "",基本情報入力シート!AC75)</f>
        <v/>
      </c>
      <c r="M152" s="1215" t="str">
        <f>IF(基本情報入力シート!AD75="", "",基本情報入力シート!AD75)</f>
        <v/>
      </c>
      <c r="N152" s="1103"/>
      <c r="O152" s="1106" t="str">
        <f>IFERROR(VLOOKUP(K152,【参考】数式用２!$A$2:$AD$48,MATCH(N152,【参考】数式用２!$C$4:$AD$4,0)+2,0),"")</f>
        <v/>
      </c>
      <c r="P152" s="1055"/>
      <c r="Q152" s="1068" t="str">
        <f>IFERROR(VLOOKUP(K152,【参考】数式用２!$A$2:$AC$48,MATCH(P152,【参考】数式用２!$C$4:$AC$4,0)+2,0),"")</f>
        <v/>
      </c>
      <c r="R152" s="1071" t="s">
        <v>269</v>
      </c>
      <c r="S152" s="1059"/>
      <c r="T152" s="1062" t="s">
        <v>357</v>
      </c>
      <c r="U152" s="1059"/>
      <c r="V152" s="1062" t="s">
        <v>358</v>
      </c>
      <c r="W152" s="1059"/>
      <c r="X152" s="1062" t="s">
        <v>357</v>
      </c>
      <c r="Y152" s="1059"/>
      <c r="Z152" s="1062" t="s">
        <v>359</v>
      </c>
      <c r="AA152" s="1062" t="s">
        <v>172</v>
      </c>
      <c r="AB152" s="1062" t="str">
        <f>IF(S152&gt;=1,(W152*12+Y152)-(S152*12+U152)+1,"")</f>
        <v/>
      </c>
      <c r="AC152" s="1086" t="s">
        <v>360</v>
      </c>
      <c r="AD152" s="1065" t="str">
        <f>IFERROR(ROUNDDOWN(ROUND(L152*Q152,0)*M152,0)*AB152,"")</f>
        <v/>
      </c>
      <c r="AE152" s="1089" t="str">
        <f>IFERROR(ROUNDDOWN(ROUNDDOWN(ROUND(L152*VLOOKUP(K152,【参考】数式用２!$A$2:$AC$48,MATCH("処遇改善加算Ⅳ",【参考】数式用２!$C$4:$O$4,0)+2,0),0)*M152,0)*AB152*0.5,0), "")</f>
        <v/>
      </c>
      <c r="AF152" s="1074"/>
      <c r="AG152" s="1065" t="str">
        <f>IF(AND(AQ152&lt;&gt;"対象外", P152&lt;&gt;""),ROUNDDOWN(ROUND(L152*VLOOKUP(K152,【参考】数式用２!$A$2:$K$48,MATCH("ベア加算あり",【参考】数式用２!$C$4:$K$4,0)+2,0),0)*M152,0)*AB152,"")</f>
        <v/>
      </c>
      <c r="AH152" s="1083"/>
      <c r="AI152" s="1074"/>
      <c r="AJ152" s="1074"/>
      <c r="AK152" s="1077"/>
      <c r="AL152" s="1080"/>
      <c r="AM152" s="693" t="str">
        <f t="shared" ref="AM152" si="102">IF(Q152="","",IF(Q152&lt;O152,"！加算の要件上は問題ありませんが、令和６年度末の加算率と比較して、令和７年度の加算率が低くなっています。",""))</f>
        <v/>
      </c>
      <c r="AN152" s="385"/>
      <c r="AO152" s="1094" t="str">
        <f>IF(K152&lt;&gt;"","Q列に色付け","")</f>
        <v/>
      </c>
      <c r="AP152" s="1058" t="str">
        <f>IF(AND(AE152&lt;&gt;0,AE152&lt;&gt;""),IF(AF152="○","入力済","未入力"),"")</f>
        <v/>
      </c>
      <c r="AQ152" s="912" t="str">
        <f>IFERROR((VLOOKUP(N152, 【参考】数式用２!$BE$5:$BE$13, 1,FALSE)), "対象外")</f>
        <v>対象外</v>
      </c>
      <c r="AR152" s="836" t="str">
        <f>IF(AG152&lt;&gt;"",IF(AH152="○","入力済","未入力"),"")</f>
        <v/>
      </c>
      <c r="AS152" s="836" t="str">
        <f>IF(AND(P152&lt;&gt;"", AI152=""), "未入力", "入力済")</f>
        <v>入力済</v>
      </c>
      <c r="AT152" s="836" t="str">
        <f>IF(AND(P152&lt;&gt;"", P152&lt;&gt;"処遇改善加算Ⅳ", AJ152=""), "未入力", "入力済")</f>
        <v>入力済</v>
      </c>
      <c r="AU152" s="836" t="str">
        <f>IFERROR(VLOOKUP(K152, 【参考】数式用２!$BB$5:$BC$48, 2, FALSE), "")</f>
        <v/>
      </c>
      <c r="AV152" s="836" t="str">
        <f>IF(AND(P152&lt;&gt;"処遇改善加算Ⅲ",P152&lt;&gt;"処遇改善加算Ⅳ", P152&lt;&gt;"", AU152&lt;&gt;"対象外"), 1,"")</f>
        <v/>
      </c>
      <c r="AW152" s="836" t="str">
        <f>IFERROR("_"&amp;VLOOKUP(K152, 【参考】数式用２!$AG$2:$AH$48, 2, FALSE), "")</f>
        <v/>
      </c>
      <c r="AX152" s="1097" t="str">
        <f>IF(AND(P152="処遇改善加算Ⅰ", AL152=""), "未入力","入力済")</f>
        <v>入力済</v>
      </c>
      <c r="AY152" s="1094" t="str">
        <f>G152</f>
        <v/>
      </c>
      <c r="AZ152"/>
      <c r="BA152"/>
      <c r="BB152"/>
      <c r="BC152"/>
      <c r="BD152"/>
      <c r="BE152"/>
      <c r="BF152"/>
      <c r="BG152"/>
    </row>
    <row r="153" spans="1:59" ht="14.4">
      <c r="A153" s="1099"/>
      <c r="B153" s="1203"/>
      <c r="C153" s="1204"/>
      <c r="D153" s="1204"/>
      <c r="E153" s="1204"/>
      <c r="F153" s="1205"/>
      <c r="G153" s="1210"/>
      <c r="H153" s="1210"/>
      <c r="I153" s="1210"/>
      <c r="J153" s="1210"/>
      <c r="K153" s="1210"/>
      <c r="L153" s="1213"/>
      <c r="M153" s="1216"/>
      <c r="N153" s="1104"/>
      <c r="O153" s="1107"/>
      <c r="P153" s="1056"/>
      <c r="Q153" s="1069"/>
      <c r="R153" s="1072"/>
      <c r="S153" s="1060"/>
      <c r="T153" s="1063"/>
      <c r="U153" s="1060"/>
      <c r="V153" s="1063"/>
      <c r="W153" s="1060"/>
      <c r="X153" s="1063"/>
      <c r="Y153" s="1060"/>
      <c r="Z153" s="1063"/>
      <c r="AA153" s="1063"/>
      <c r="AB153" s="1063"/>
      <c r="AC153" s="1087"/>
      <c r="AD153" s="1066"/>
      <c r="AE153" s="1090"/>
      <c r="AF153" s="1075"/>
      <c r="AG153" s="1066"/>
      <c r="AH153" s="1084"/>
      <c r="AI153" s="1075"/>
      <c r="AJ153" s="1075"/>
      <c r="AK153" s="1078"/>
      <c r="AL153" s="1081"/>
      <c r="AM153" s="1092"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095"/>
      <c r="AP153" s="1058"/>
      <c r="AQ153" s="913"/>
      <c r="AR153" s="836"/>
      <c r="AS153" s="836"/>
      <c r="AT153" s="836"/>
      <c r="AU153" s="836"/>
      <c r="AV153" s="836"/>
      <c r="AW153" s="836"/>
      <c r="AX153" s="1097"/>
      <c r="AY153" s="1095"/>
      <c r="AZ153"/>
      <c r="BA153"/>
      <c r="BB153"/>
      <c r="BC153"/>
      <c r="BD153"/>
      <c r="BE153"/>
      <c r="BF153"/>
      <c r="BG153"/>
    </row>
    <row r="154" spans="1:59" ht="14.4">
      <c r="A154" s="1100"/>
      <c r="B154" s="1203"/>
      <c r="C154" s="1204"/>
      <c r="D154" s="1204"/>
      <c r="E154" s="1204"/>
      <c r="F154" s="1205"/>
      <c r="G154" s="1210"/>
      <c r="H154" s="1210"/>
      <c r="I154" s="1210"/>
      <c r="J154" s="1210"/>
      <c r="K154" s="1210"/>
      <c r="L154" s="1213"/>
      <c r="M154" s="1216"/>
      <c r="N154" s="1104"/>
      <c r="O154" s="1107"/>
      <c r="P154" s="1056"/>
      <c r="Q154" s="1069"/>
      <c r="R154" s="1072"/>
      <c r="S154" s="1060"/>
      <c r="T154" s="1063"/>
      <c r="U154" s="1060"/>
      <c r="V154" s="1063"/>
      <c r="W154" s="1060"/>
      <c r="X154" s="1063"/>
      <c r="Y154" s="1060"/>
      <c r="Z154" s="1063"/>
      <c r="AA154" s="1063"/>
      <c r="AB154" s="1063"/>
      <c r="AC154" s="1087"/>
      <c r="AD154" s="1066"/>
      <c r="AE154" s="1090"/>
      <c r="AF154" s="1075"/>
      <c r="AG154" s="1066"/>
      <c r="AH154" s="1084"/>
      <c r="AI154" s="1075"/>
      <c r="AJ154" s="1075"/>
      <c r="AK154" s="1078"/>
      <c r="AL154" s="1081"/>
      <c r="AM154" s="1093"/>
      <c r="AN154" s="385"/>
      <c r="AO154" s="1095"/>
      <c r="AP154" s="1058"/>
      <c r="AQ154" s="913"/>
      <c r="AR154" s="836"/>
      <c r="AS154" s="836"/>
      <c r="AT154" s="836"/>
      <c r="AU154" s="836"/>
      <c r="AV154" s="836"/>
      <c r="AW154" s="836"/>
      <c r="AX154" s="1097"/>
      <c r="AY154" s="1095"/>
      <c r="AZ154"/>
      <c r="BA154"/>
      <c r="BB154"/>
      <c r="BC154"/>
      <c r="BD154"/>
      <c r="BE154"/>
      <c r="BF154"/>
      <c r="BG154"/>
    </row>
    <row r="155" spans="1:59" ht="30" customHeight="1" thickBot="1">
      <c r="A155" s="1101"/>
      <c r="B155" s="1206"/>
      <c r="C155" s="1207"/>
      <c r="D155" s="1207"/>
      <c r="E155" s="1207"/>
      <c r="F155" s="1208"/>
      <c r="G155" s="1211"/>
      <c r="H155" s="1211"/>
      <c r="I155" s="1211"/>
      <c r="J155" s="1211"/>
      <c r="K155" s="1211"/>
      <c r="L155" s="1214"/>
      <c r="M155" s="1217"/>
      <c r="N155" s="1105"/>
      <c r="O155" s="1108"/>
      <c r="P155" s="1057"/>
      <c r="Q155" s="1070"/>
      <c r="R155" s="1073"/>
      <c r="S155" s="1061"/>
      <c r="T155" s="1064"/>
      <c r="U155" s="1061"/>
      <c r="V155" s="1064"/>
      <c r="W155" s="1061"/>
      <c r="X155" s="1064"/>
      <c r="Y155" s="1061"/>
      <c r="Z155" s="1064"/>
      <c r="AA155" s="1064"/>
      <c r="AB155" s="1064"/>
      <c r="AC155" s="1088"/>
      <c r="AD155" s="1067"/>
      <c r="AE155" s="1091"/>
      <c r="AF155" s="1076"/>
      <c r="AG155" s="1067"/>
      <c r="AH155" s="1085"/>
      <c r="AI155" s="1076"/>
      <c r="AJ155" s="1076"/>
      <c r="AK155" s="1079"/>
      <c r="AL155" s="1082"/>
      <c r="AM155" s="694"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095"/>
      <c r="AP155" s="1058"/>
      <c r="AQ155" s="914"/>
      <c r="AR155" s="836"/>
      <c r="AS155" s="836"/>
      <c r="AT155" s="836"/>
      <c r="AU155" s="836"/>
      <c r="AV155" s="836"/>
      <c r="AW155" s="836"/>
      <c r="AX155" s="1097"/>
      <c r="AY155" s="1096"/>
      <c r="AZ155"/>
      <c r="BA155"/>
      <c r="BB155"/>
      <c r="BC155"/>
      <c r="BD155"/>
      <c r="BE155"/>
      <c r="BF155"/>
      <c r="BG155"/>
    </row>
    <row r="156" spans="1:59" ht="30" customHeight="1">
      <c r="A156" s="1098">
        <v>37</v>
      </c>
      <c r="B156" s="1218" t="str">
        <f>IF(基本情報入力シート!B76="", "",基本情報入力シート!B76)</f>
        <v/>
      </c>
      <c r="C156" s="1219"/>
      <c r="D156" s="1219"/>
      <c r="E156" s="1219"/>
      <c r="F156" s="1220"/>
      <c r="G156" s="1221" t="str">
        <f>IF(基本情報入力シート!L76="", "",基本情報入力シート!L76)</f>
        <v/>
      </c>
      <c r="H156" s="1221" t="str">
        <f>IF(基本情報入力シート!Q76="", "",基本情報入力シート!Q76)</f>
        <v/>
      </c>
      <c r="I156" s="1221" t="str">
        <f>IF(基本情報入力シート!V76="", "",基本情報入力シート!V76)</f>
        <v/>
      </c>
      <c r="J156" s="1221" t="str">
        <f>IF(基本情報入力シート!W76="", "",基本情報入力シート!W76)</f>
        <v/>
      </c>
      <c r="K156" s="1221" t="str">
        <f>IF(基本情報入力シート!X76="", "",基本情報入力シート!X76)</f>
        <v/>
      </c>
      <c r="L156" s="1222" t="str">
        <f>IF(基本情報入力シート!AC76=0, "",基本情報入力シート!AC76)</f>
        <v/>
      </c>
      <c r="M156" s="1215" t="str">
        <f>IF(基本情報入力シート!AD76="", "",基本情報入力シート!AD76)</f>
        <v/>
      </c>
      <c r="N156" s="1103"/>
      <c r="O156" s="1106" t="str">
        <f>IFERROR(VLOOKUP(K156,【参考】数式用２!$A$2:$AD$48,MATCH(N156,【参考】数式用２!$C$4:$AD$4,0)+2,0),"")</f>
        <v/>
      </c>
      <c r="P156" s="1055"/>
      <c r="Q156" s="1068" t="str">
        <f>IFERROR(VLOOKUP(K156,【参考】数式用２!$A$2:$AC$48,MATCH(P156,【参考】数式用２!$C$4:$AC$4,0)+2,0),"")</f>
        <v/>
      </c>
      <c r="R156" s="1071" t="s">
        <v>269</v>
      </c>
      <c r="S156" s="1059"/>
      <c r="T156" s="1062" t="s">
        <v>357</v>
      </c>
      <c r="U156" s="1059"/>
      <c r="V156" s="1062" t="s">
        <v>358</v>
      </c>
      <c r="W156" s="1059"/>
      <c r="X156" s="1062" t="s">
        <v>357</v>
      </c>
      <c r="Y156" s="1059"/>
      <c r="Z156" s="1062" t="s">
        <v>359</v>
      </c>
      <c r="AA156" s="1062" t="s">
        <v>172</v>
      </c>
      <c r="AB156" s="1062" t="str">
        <f>IF(S156&gt;=1,(W156*12+Y156)-(S156*12+U156)+1,"")</f>
        <v/>
      </c>
      <c r="AC156" s="1086" t="s">
        <v>360</v>
      </c>
      <c r="AD156" s="1065" t="str">
        <f>IFERROR(ROUNDDOWN(ROUND(L156*Q156,0)*M156,0)*AB156,"")</f>
        <v/>
      </c>
      <c r="AE156" s="1089" t="str">
        <f>IFERROR(ROUNDDOWN(ROUNDDOWN(ROUND(L156*VLOOKUP(K156,【参考】数式用２!$A$2:$AC$48,MATCH("処遇改善加算Ⅳ",【参考】数式用２!$C$4:$O$4,0)+2,0),0)*M156,0)*AB156*0.5,0), "")</f>
        <v/>
      </c>
      <c r="AF156" s="1074"/>
      <c r="AG156" s="1065" t="str">
        <f>IF(AND(AQ156&lt;&gt;"対象外", P156&lt;&gt;""),ROUNDDOWN(ROUND(L156*VLOOKUP(K156,【参考】数式用２!$A$2:$K$48,MATCH("ベア加算あり",【参考】数式用２!$C$4:$K$4,0)+2,0),0)*M156,0)*AB156,"")</f>
        <v/>
      </c>
      <c r="AH156" s="1083"/>
      <c r="AI156" s="1074"/>
      <c r="AJ156" s="1074"/>
      <c r="AK156" s="1077"/>
      <c r="AL156" s="1080"/>
      <c r="AM156" s="693" t="str">
        <f t="shared" ref="AM156" si="105">IF(Q156="","",IF(Q156&lt;O156,"！加算の要件上は問題ありませんが、令和６年度末の加算率と比較して、令和７年度の加算率が低くなっています。",""))</f>
        <v/>
      </c>
      <c r="AN156" s="385"/>
      <c r="AO156" s="1094" t="str">
        <f>IF(K156&lt;&gt;"","Q列に色付け","")</f>
        <v/>
      </c>
      <c r="AP156" s="1058" t="str">
        <f>IF(AND(AE156&lt;&gt;0,AE156&lt;&gt;""),IF(AF156="○","入力済","未入力"),"")</f>
        <v/>
      </c>
      <c r="AQ156" s="912" t="str">
        <f>IFERROR((VLOOKUP(N156, 【参考】数式用２!$BE$5:$BE$13, 1,FALSE)), "対象外")</f>
        <v>対象外</v>
      </c>
      <c r="AR156" s="836" t="str">
        <f>IF(AG156&lt;&gt;"",IF(AH156="○","入力済","未入力"),"")</f>
        <v/>
      </c>
      <c r="AS156" s="836" t="str">
        <f>IF(AND(P156&lt;&gt;"", AI156=""), "未入力", "入力済")</f>
        <v>入力済</v>
      </c>
      <c r="AT156" s="836" t="str">
        <f>IF(AND(P156&lt;&gt;"", P156&lt;&gt;"処遇改善加算Ⅳ", AJ156=""), "未入力", "入力済")</f>
        <v>入力済</v>
      </c>
      <c r="AU156" s="836" t="str">
        <f>IFERROR(VLOOKUP(K156, 【参考】数式用２!$BB$5:$BC$48, 2, FALSE), "")</f>
        <v/>
      </c>
      <c r="AV156" s="836" t="str">
        <f>IF(AND(P156&lt;&gt;"処遇改善加算Ⅲ",P156&lt;&gt;"処遇改善加算Ⅳ", P156&lt;&gt;"", AU156&lt;&gt;"対象外"), 1,"")</f>
        <v/>
      </c>
      <c r="AW156" s="836" t="str">
        <f>IFERROR("_"&amp;VLOOKUP(K156, 【参考】数式用２!$AG$2:$AH$48, 2, FALSE), "")</f>
        <v/>
      </c>
      <c r="AX156" s="1097" t="str">
        <f>IF(AND(P156="処遇改善加算Ⅰ", AL156=""), "未入力","入力済")</f>
        <v>入力済</v>
      </c>
      <c r="AY156" s="1094" t="str">
        <f>G156</f>
        <v/>
      </c>
      <c r="AZ156"/>
      <c r="BA156"/>
      <c r="BB156"/>
      <c r="BC156"/>
      <c r="BD156"/>
      <c r="BE156"/>
      <c r="BF156"/>
      <c r="BG156"/>
    </row>
    <row r="157" spans="1:59" ht="14.4">
      <c r="A157" s="1099"/>
      <c r="B157" s="1203"/>
      <c r="C157" s="1204"/>
      <c r="D157" s="1204"/>
      <c r="E157" s="1204"/>
      <c r="F157" s="1205"/>
      <c r="G157" s="1210"/>
      <c r="H157" s="1210"/>
      <c r="I157" s="1210"/>
      <c r="J157" s="1210"/>
      <c r="K157" s="1210"/>
      <c r="L157" s="1213"/>
      <c r="M157" s="1216"/>
      <c r="N157" s="1104"/>
      <c r="O157" s="1107"/>
      <c r="P157" s="1056"/>
      <c r="Q157" s="1069"/>
      <c r="R157" s="1072"/>
      <c r="S157" s="1060"/>
      <c r="T157" s="1063"/>
      <c r="U157" s="1060"/>
      <c r="V157" s="1063"/>
      <c r="W157" s="1060"/>
      <c r="X157" s="1063"/>
      <c r="Y157" s="1060"/>
      <c r="Z157" s="1063"/>
      <c r="AA157" s="1063"/>
      <c r="AB157" s="1063"/>
      <c r="AC157" s="1087"/>
      <c r="AD157" s="1066"/>
      <c r="AE157" s="1090"/>
      <c r="AF157" s="1075"/>
      <c r="AG157" s="1066"/>
      <c r="AH157" s="1084"/>
      <c r="AI157" s="1075"/>
      <c r="AJ157" s="1075"/>
      <c r="AK157" s="1078"/>
      <c r="AL157" s="1081"/>
      <c r="AM157" s="1092"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095"/>
      <c r="AP157" s="1058"/>
      <c r="AQ157" s="913"/>
      <c r="AR157" s="836"/>
      <c r="AS157" s="836"/>
      <c r="AT157" s="836"/>
      <c r="AU157" s="836"/>
      <c r="AV157" s="836"/>
      <c r="AW157" s="836"/>
      <c r="AX157" s="1097"/>
      <c r="AY157" s="1095"/>
      <c r="AZ157"/>
      <c r="BA157"/>
      <c r="BB157"/>
      <c r="BC157"/>
      <c r="BD157"/>
      <c r="BE157"/>
      <c r="BF157"/>
      <c r="BG157"/>
    </row>
    <row r="158" spans="1:59" ht="14.4">
      <c r="A158" s="1100"/>
      <c r="B158" s="1203"/>
      <c r="C158" s="1204"/>
      <c r="D158" s="1204"/>
      <c r="E158" s="1204"/>
      <c r="F158" s="1205"/>
      <c r="G158" s="1210"/>
      <c r="H158" s="1210"/>
      <c r="I158" s="1210"/>
      <c r="J158" s="1210"/>
      <c r="K158" s="1210"/>
      <c r="L158" s="1213"/>
      <c r="M158" s="1216"/>
      <c r="N158" s="1104"/>
      <c r="O158" s="1107"/>
      <c r="P158" s="1056"/>
      <c r="Q158" s="1069"/>
      <c r="R158" s="1072"/>
      <c r="S158" s="1060"/>
      <c r="T158" s="1063"/>
      <c r="U158" s="1060"/>
      <c r="V158" s="1063"/>
      <c r="W158" s="1060"/>
      <c r="X158" s="1063"/>
      <c r="Y158" s="1060"/>
      <c r="Z158" s="1063"/>
      <c r="AA158" s="1063"/>
      <c r="AB158" s="1063"/>
      <c r="AC158" s="1087"/>
      <c r="AD158" s="1066"/>
      <c r="AE158" s="1090"/>
      <c r="AF158" s="1075"/>
      <c r="AG158" s="1066"/>
      <c r="AH158" s="1084"/>
      <c r="AI158" s="1075"/>
      <c r="AJ158" s="1075"/>
      <c r="AK158" s="1078"/>
      <c r="AL158" s="1081"/>
      <c r="AM158" s="1093"/>
      <c r="AN158" s="385"/>
      <c r="AO158" s="1095"/>
      <c r="AP158" s="1058"/>
      <c r="AQ158" s="913"/>
      <c r="AR158" s="836"/>
      <c r="AS158" s="836"/>
      <c r="AT158" s="836"/>
      <c r="AU158" s="836"/>
      <c r="AV158" s="836"/>
      <c r="AW158" s="836"/>
      <c r="AX158" s="1097"/>
      <c r="AY158" s="1095"/>
      <c r="AZ158"/>
      <c r="BA158"/>
      <c r="BB158"/>
      <c r="BC158"/>
      <c r="BD158"/>
      <c r="BE158"/>
      <c r="BF158"/>
      <c r="BG158"/>
    </row>
    <row r="159" spans="1:59" ht="30" customHeight="1" thickBot="1">
      <c r="A159" s="1101"/>
      <c r="B159" s="1206"/>
      <c r="C159" s="1207"/>
      <c r="D159" s="1207"/>
      <c r="E159" s="1207"/>
      <c r="F159" s="1208"/>
      <c r="G159" s="1211"/>
      <c r="H159" s="1211"/>
      <c r="I159" s="1211"/>
      <c r="J159" s="1211"/>
      <c r="K159" s="1211"/>
      <c r="L159" s="1214"/>
      <c r="M159" s="1217"/>
      <c r="N159" s="1105"/>
      <c r="O159" s="1108"/>
      <c r="P159" s="1057"/>
      <c r="Q159" s="1070"/>
      <c r="R159" s="1073"/>
      <c r="S159" s="1061"/>
      <c r="T159" s="1064"/>
      <c r="U159" s="1061"/>
      <c r="V159" s="1064"/>
      <c r="W159" s="1061"/>
      <c r="X159" s="1064"/>
      <c r="Y159" s="1061"/>
      <c r="Z159" s="1064"/>
      <c r="AA159" s="1064"/>
      <c r="AB159" s="1064"/>
      <c r="AC159" s="1088"/>
      <c r="AD159" s="1067"/>
      <c r="AE159" s="1091"/>
      <c r="AF159" s="1076"/>
      <c r="AG159" s="1067"/>
      <c r="AH159" s="1085"/>
      <c r="AI159" s="1076"/>
      <c r="AJ159" s="1076"/>
      <c r="AK159" s="1079"/>
      <c r="AL159" s="1082"/>
      <c r="AM159" s="694"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096"/>
      <c r="AP159" s="1058"/>
      <c r="AQ159" s="914"/>
      <c r="AR159" s="836"/>
      <c r="AS159" s="836"/>
      <c r="AT159" s="836"/>
      <c r="AU159" s="836"/>
      <c r="AV159" s="836"/>
      <c r="AW159" s="836"/>
      <c r="AX159" s="1097"/>
      <c r="AY159" s="1096"/>
      <c r="AZ159"/>
      <c r="BA159"/>
      <c r="BB159"/>
      <c r="BC159"/>
      <c r="BD159"/>
      <c r="BE159"/>
      <c r="BF159"/>
      <c r="BG159"/>
    </row>
    <row r="160" spans="1:59" ht="30" customHeight="1">
      <c r="A160" s="1098">
        <v>38</v>
      </c>
      <c r="B160" s="1218" t="str">
        <f>IF(基本情報入力シート!B77="", "",基本情報入力シート!B77)</f>
        <v/>
      </c>
      <c r="C160" s="1219"/>
      <c r="D160" s="1219"/>
      <c r="E160" s="1219"/>
      <c r="F160" s="1220"/>
      <c r="G160" s="1221" t="str">
        <f>IF(基本情報入力シート!L77="", "",基本情報入力シート!L77)</f>
        <v/>
      </c>
      <c r="H160" s="1221" t="str">
        <f>IF(基本情報入力シート!Q77="", "",基本情報入力シート!Q77)</f>
        <v/>
      </c>
      <c r="I160" s="1221" t="str">
        <f>IF(基本情報入力シート!V77="", "",基本情報入力シート!V77)</f>
        <v/>
      </c>
      <c r="J160" s="1221" t="str">
        <f>IF(基本情報入力シート!W77="", "",基本情報入力シート!W77)</f>
        <v/>
      </c>
      <c r="K160" s="1221" t="str">
        <f>IF(基本情報入力シート!X77="", "",基本情報入力シート!X77)</f>
        <v/>
      </c>
      <c r="L160" s="1222" t="str">
        <f>IF(基本情報入力シート!AC77=0, "",基本情報入力シート!AC77)</f>
        <v/>
      </c>
      <c r="M160" s="1215" t="str">
        <f>IF(基本情報入力シート!AD77="", "",基本情報入力シート!AD77)</f>
        <v/>
      </c>
      <c r="N160" s="1103"/>
      <c r="O160" s="1106" t="str">
        <f>IFERROR(VLOOKUP(K160,【参考】数式用２!$A$2:$AD$48,MATCH(N160,【参考】数式用２!$C$4:$AD$4,0)+2,0),"")</f>
        <v/>
      </c>
      <c r="P160" s="1055"/>
      <c r="Q160" s="1068" t="str">
        <f>IFERROR(VLOOKUP(K160,【参考】数式用２!$A$2:$AC$48,MATCH(P160,【参考】数式用２!$C$4:$AC$4,0)+2,0),"")</f>
        <v/>
      </c>
      <c r="R160" s="1071" t="s">
        <v>269</v>
      </c>
      <c r="S160" s="1059"/>
      <c r="T160" s="1062" t="s">
        <v>357</v>
      </c>
      <c r="U160" s="1059"/>
      <c r="V160" s="1062" t="s">
        <v>358</v>
      </c>
      <c r="W160" s="1059"/>
      <c r="X160" s="1062" t="s">
        <v>357</v>
      </c>
      <c r="Y160" s="1059"/>
      <c r="Z160" s="1062" t="s">
        <v>359</v>
      </c>
      <c r="AA160" s="1062" t="s">
        <v>172</v>
      </c>
      <c r="AB160" s="1062" t="str">
        <f>IF(S160&gt;=1,(W160*12+Y160)-(S160*12+U160)+1,"")</f>
        <v/>
      </c>
      <c r="AC160" s="1086" t="s">
        <v>360</v>
      </c>
      <c r="AD160" s="1065" t="str">
        <f>IFERROR(ROUNDDOWN(ROUND(L160*Q160,0)*M160,0)*AB160,"")</f>
        <v/>
      </c>
      <c r="AE160" s="1089" t="str">
        <f>IFERROR(ROUNDDOWN(ROUNDDOWN(ROUND(L160*VLOOKUP(K160,【参考】数式用２!$A$2:$AC$48,MATCH("処遇改善加算Ⅳ",【参考】数式用２!$C$4:$O$4,0)+2,0),0)*M160,0)*AB160*0.5,0), "")</f>
        <v/>
      </c>
      <c r="AF160" s="1074"/>
      <c r="AG160" s="1065" t="str">
        <f>IF(AND(AQ160&lt;&gt;"対象外", P160&lt;&gt;""),ROUNDDOWN(ROUND(L160*VLOOKUP(K160,【参考】数式用２!$A$2:$K$48,MATCH("ベア加算あり",【参考】数式用２!$C$4:$K$4,0)+2,0),0)*M160,0)*AB160,"")</f>
        <v/>
      </c>
      <c r="AH160" s="1083"/>
      <c r="AI160" s="1074"/>
      <c r="AJ160" s="1074"/>
      <c r="AK160" s="1077"/>
      <c r="AL160" s="1080"/>
      <c r="AM160" s="693" t="str">
        <f t="shared" ref="AM160" si="108">IF(Q160="","",IF(Q160&lt;O160,"！加算の要件上は問題ありませんが、令和６年度末の加算率と比較して、令和７年度の加算率が低くなっています。",""))</f>
        <v/>
      </c>
      <c r="AN160" s="385"/>
      <c r="AO160" s="1095" t="str">
        <f>IF(K160&lt;&gt;"","Q列に色付け","")</f>
        <v/>
      </c>
      <c r="AP160" s="1058" t="str">
        <f>IF(AND(AE160&lt;&gt;0,AE160&lt;&gt;""),IF(AF160="○","入力済","未入力"),"")</f>
        <v/>
      </c>
      <c r="AQ160" s="912" t="str">
        <f>IFERROR((VLOOKUP(N160, 【参考】数式用２!$BE$5:$BE$13, 1,FALSE)), "対象外")</f>
        <v>対象外</v>
      </c>
      <c r="AR160" s="836" t="str">
        <f>IF(AG160&lt;&gt;"",IF(AH160="○","入力済","未入力"),"")</f>
        <v/>
      </c>
      <c r="AS160" s="836" t="str">
        <f>IF(AND(P160&lt;&gt;"", AI160=""), "未入力", "入力済")</f>
        <v>入力済</v>
      </c>
      <c r="AT160" s="836" t="str">
        <f>IF(AND(P160&lt;&gt;"", P160&lt;&gt;"処遇改善加算Ⅳ", AJ160=""), "未入力", "入力済")</f>
        <v>入力済</v>
      </c>
      <c r="AU160" s="836" t="str">
        <f>IFERROR(VLOOKUP(K160, 【参考】数式用２!$BB$5:$BC$48, 2, FALSE), "")</f>
        <v/>
      </c>
      <c r="AV160" s="836" t="str">
        <f>IF(AND(P160&lt;&gt;"処遇改善加算Ⅲ",P160&lt;&gt;"処遇改善加算Ⅳ", P160&lt;&gt;"", AU160&lt;&gt;"対象外"), 1,"")</f>
        <v/>
      </c>
      <c r="AW160" s="836" t="str">
        <f>IFERROR("_"&amp;VLOOKUP(K160, 【参考】数式用２!$AG$2:$AH$48, 2, FALSE), "")</f>
        <v/>
      </c>
      <c r="AX160" s="1097" t="str">
        <f>IF(AND(P160="処遇改善加算Ⅰ", AL160=""), "未入力","入力済")</f>
        <v>入力済</v>
      </c>
      <c r="AY160" s="1094" t="str">
        <f>G160</f>
        <v/>
      </c>
      <c r="AZ160"/>
      <c r="BA160"/>
      <c r="BB160"/>
      <c r="BC160"/>
      <c r="BD160"/>
      <c r="BE160"/>
      <c r="BF160"/>
      <c r="BG160"/>
    </row>
    <row r="161" spans="1:59" ht="14.4">
      <c r="A161" s="1099"/>
      <c r="B161" s="1203"/>
      <c r="C161" s="1204"/>
      <c r="D161" s="1204"/>
      <c r="E161" s="1204"/>
      <c r="F161" s="1205"/>
      <c r="G161" s="1210"/>
      <c r="H161" s="1210"/>
      <c r="I161" s="1210"/>
      <c r="J161" s="1210"/>
      <c r="K161" s="1210"/>
      <c r="L161" s="1213"/>
      <c r="M161" s="1216"/>
      <c r="N161" s="1104"/>
      <c r="O161" s="1107"/>
      <c r="P161" s="1056"/>
      <c r="Q161" s="1069"/>
      <c r="R161" s="1072"/>
      <c r="S161" s="1060"/>
      <c r="T161" s="1063"/>
      <c r="U161" s="1060"/>
      <c r="V161" s="1063"/>
      <c r="W161" s="1060"/>
      <c r="X161" s="1063"/>
      <c r="Y161" s="1060"/>
      <c r="Z161" s="1063"/>
      <c r="AA161" s="1063"/>
      <c r="AB161" s="1063"/>
      <c r="AC161" s="1087"/>
      <c r="AD161" s="1066"/>
      <c r="AE161" s="1090"/>
      <c r="AF161" s="1075"/>
      <c r="AG161" s="1066"/>
      <c r="AH161" s="1084"/>
      <c r="AI161" s="1075"/>
      <c r="AJ161" s="1075"/>
      <c r="AK161" s="1078"/>
      <c r="AL161" s="1081"/>
      <c r="AM161" s="1092"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095"/>
      <c r="AP161" s="1058"/>
      <c r="AQ161" s="913"/>
      <c r="AR161" s="836"/>
      <c r="AS161" s="836"/>
      <c r="AT161" s="836"/>
      <c r="AU161" s="836"/>
      <c r="AV161" s="836"/>
      <c r="AW161" s="836"/>
      <c r="AX161" s="1097"/>
      <c r="AY161" s="1095"/>
      <c r="AZ161"/>
      <c r="BA161"/>
      <c r="BB161"/>
      <c r="BC161"/>
      <c r="BD161"/>
      <c r="BE161"/>
      <c r="BF161"/>
      <c r="BG161"/>
    </row>
    <row r="162" spans="1:59" ht="14.4">
      <c r="A162" s="1100"/>
      <c r="B162" s="1203"/>
      <c r="C162" s="1204"/>
      <c r="D162" s="1204"/>
      <c r="E162" s="1204"/>
      <c r="F162" s="1205"/>
      <c r="G162" s="1210"/>
      <c r="H162" s="1210"/>
      <c r="I162" s="1210"/>
      <c r="J162" s="1210"/>
      <c r="K162" s="1210"/>
      <c r="L162" s="1213"/>
      <c r="M162" s="1216"/>
      <c r="N162" s="1104"/>
      <c r="O162" s="1107"/>
      <c r="P162" s="1056"/>
      <c r="Q162" s="1069"/>
      <c r="R162" s="1072"/>
      <c r="S162" s="1060"/>
      <c r="T162" s="1063"/>
      <c r="U162" s="1060"/>
      <c r="V162" s="1063"/>
      <c r="W162" s="1060"/>
      <c r="X162" s="1063"/>
      <c r="Y162" s="1060"/>
      <c r="Z162" s="1063"/>
      <c r="AA162" s="1063"/>
      <c r="AB162" s="1063"/>
      <c r="AC162" s="1087"/>
      <c r="AD162" s="1066"/>
      <c r="AE162" s="1090"/>
      <c r="AF162" s="1075"/>
      <c r="AG162" s="1066"/>
      <c r="AH162" s="1084"/>
      <c r="AI162" s="1075"/>
      <c r="AJ162" s="1075"/>
      <c r="AK162" s="1078"/>
      <c r="AL162" s="1081"/>
      <c r="AM162" s="1093"/>
      <c r="AN162" s="385"/>
      <c r="AO162" s="1095"/>
      <c r="AP162" s="1058"/>
      <c r="AQ162" s="913"/>
      <c r="AR162" s="836"/>
      <c r="AS162" s="836"/>
      <c r="AT162" s="836"/>
      <c r="AU162" s="836"/>
      <c r="AV162" s="836"/>
      <c r="AW162" s="836"/>
      <c r="AX162" s="1097"/>
      <c r="AY162" s="1095"/>
      <c r="AZ162"/>
      <c r="BA162"/>
      <c r="BB162"/>
      <c r="BC162"/>
      <c r="BD162"/>
      <c r="BE162"/>
      <c r="BF162"/>
      <c r="BG162"/>
    </row>
    <row r="163" spans="1:59" ht="30" customHeight="1" thickBot="1">
      <c r="A163" s="1101"/>
      <c r="B163" s="1206"/>
      <c r="C163" s="1207"/>
      <c r="D163" s="1207"/>
      <c r="E163" s="1207"/>
      <c r="F163" s="1208"/>
      <c r="G163" s="1211"/>
      <c r="H163" s="1211"/>
      <c r="I163" s="1211"/>
      <c r="J163" s="1211"/>
      <c r="K163" s="1211"/>
      <c r="L163" s="1214"/>
      <c r="M163" s="1217"/>
      <c r="N163" s="1105"/>
      <c r="O163" s="1108"/>
      <c r="P163" s="1057"/>
      <c r="Q163" s="1070"/>
      <c r="R163" s="1073"/>
      <c r="S163" s="1061"/>
      <c r="T163" s="1064"/>
      <c r="U163" s="1061"/>
      <c r="V163" s="1064"/>
      <c r="W163" s="1061"/>
      <c r="X163" s="1064"/>
      <c r="Y163" s="1061"/>
      <c r="Z163" s="1064"/>
      <c r="AA163" s="1064"/>
      <c r="AB163" s="1064"/>
      <c r="AC163" s="1088"/>
      <c r="AD163" s="1067"/>
      <c r="AE163" s="1091"/>
      <c r="AF163" s="1076"/>
      <c r="AG163" s="1067"/>
      <c r="AH163" s="1085"/>
      <c r="AI163" s="1076"/>
      <c r="AJ163" s="1076"/>
      <c r="AK163" s="1079"/>
      <c r="AL163" s="1082"/>
      <c r="AM163" s="694"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096"/>
      <c r="AP163" s="1058"/>
      <c r="AQ163" s="914"/>
      <c r="AR163" s="836"/>
      <c r="AS163" s="836"/>
      <c r="AT163" s="836"/>
      <c r="AU163" s="836"/>
      <c r="AV163" s="836"/>
      <c r="AW163" s="836"/>
      <c r="AX163" s="1097"/>
      <c r="AY163" s="1096"/>
      <c r="AZ163"/>
      <c r="BA163"/>
      <c r="BB163"/>
      <c r="BC163"/>
      <c r="BD163"/>
      <c r="BE163"/>
      <c r="BF163"/>
      <c r="BG163"/>
    </row>
    <row r="164" spans="1:59" ht="30" customHeight="1">
      <c r="A164" s="1098">
        <v>39</v>
      </c>
      <c r="B164" s="1218" t="str">
        <f>IF(基本情報入力シート!B78="", "",基本情報入力シート!B78)</f>
        <v/>
      </c>
      <c r="C164" s="1219"/>
      <c r="D164" s="1219"/>
      <c r="E164" s="1219"/>
      <c r="F164" s="1220"/>
      <c r="G164" s="1221" t="str">
        <f>IF(基本情報入力シート!L78="", "",基本情報入力シート!L78)</f>
        <v/>
      </c>
      <c r="H164" s="1221" t="str">
        <f>IF(基本情報入力シート!Q78="", "",基本情報入力シート!Q78)</f>
        <v/>
      </c>
      <c r="I164" s="1221" t="str">
        <f>IF(基本情報入力シート!V78="", "",基本情報入力シート!V78)</f>
        <v/>
      </c>
      <c r="J164" s="1221" t="str">
        <f>IF(基本情報入力シート!W78="", "",基本情報入力シート!W78)</f>
        <v/>
      </c>
      <c r="K164" s="1221" t="str">
        <f>IF(基本情報入力シート!X78="", "",基本情報入力シート!X78)</f>
        <v/>
      </c>
      <c r="L164" s="1222" t="str">
        <f>IF(基本情報入力シート!AC78=0, "",基本情報入力シート!AC78)</f>
        <v/>
      </c>
      <c r="M164" s="1215" t="str">
        <f>IF(基本情報入力シート!AD78="", "",基本情報入力シート!AD78)</f>
        <v/>
      </c>
      <c r="N164" s="1103"/>
      <c r="O164" s="1106" t="str">
        <f>IFERROR(VLOOKUP(K164,【参考】数式用２!$A$2:$AD$48,MATCH(N164,【参考】数式用２!$C$4:$AD$4,0)+2,0),"")</f>
        <v/>
      </c>
      <c r="P164" s="1055"/>
      <c r="Q164" s="1068" t="str">
        <f>IFERROR(VLOOKUP(K164,【参考】数式用２!$A$2:$AC$48,MATCH(P164,【参考】数式用２!$C$4:$AC$4,0)+2,0),"")</f>
        <v/>
      </c>
      <c r="R164" s="1071" t="s">
        <v>269</v>
      </c>
      <c r="S164" s="1059"/>
      <c r="T164" s="1062" t="s">
        <v>357</v>
      </c>
      <c r="U164" s="1059"/>
      <c r="V164" s="1062" t="s">
        <v>358</v>
      </c>
      <c r="W164" s="1059"/>
      <c r="X164" s="1062" t="s">
        <v>357</v>
      </c>
      <c r="Y164" s="1059"/>
      <c r="Z164" s="1062" t="s">
        <v>359</v>
      </c>
      <c r="AA164" s="1062" t="s">
        <v>172</v>
      </c>
      <c r="AB164" s="1062" t="str">
        <f>IF(S164&gt;=1,(W164*12+Y164)-(S164*12+U164)+1,"")</f>
        <v/>
      </c>
      <c r="AC164" s="1086" t="s">
        <v>360</v>
      </c>
      <c r="AD164" s="1065" t="str">
        <f>IFERROR(ROUNDDOWN(ROUND(L164*Q164,0)*M164,0)*AB164,"")</f>
        <v/>
      </c>
      <c r="AE164" s="1089" t="str">
        <f>IFERROR(ROUNDDOWN(ROUNDDOWN(ROUND(L164*VLOOKUP(K164,【参考】数式用２!$A$2:$AC$48,MATCH("処遇改善加算Ⅳ",【参考】数式用２!$C$4:$O$4,0)+2,0),0)*M164,0)*AB164*0.5,0), "")</f>
        <v/>
      </c>
      <c r="AF164" s="1074"/>
      <c r="AG164" s="1065" t="str">
        <f>IF(AND(AQ164&lt;&gt;"対象外", P164&lt;&gt;""),ROUNDDOWN(ROUND(L164*VLOOKUP(K164,【参考】数式用２!$A$2:$K$48,MATCH("ベア加算あり",【参考】数式用２!$C$4:$K$4,0)+2,0),0)*M164,0)*AB164,"")</f>
        <v/>
      </c>
      <c r="AH164" s="1083"/>
      <c r="AI164" s="1074"/>
      <c r="AJ164" s="1074"/>
      <c r="AK164" s="1077"/>
      <c r="AL164" s="1080"/>
      <c r="AM164" s="693" t="str">
        <f t="shared" ref="AM164" si="111">IF(Q164="","",IF(Q164&lt;O164,"！加算の要件上は問題ありませんが、令和６年度末の加算率と比較して、令和７年度の加算率が低くなっています。",""))</f>
        <v/>
      </c>
      <c r="AN164" s="385"/>
      <c r="AO164" s="1095" t="str">
        <f>IF(K164&lt;&gt;"","Q列に色付け","")</f>
        <v/>
      </c>
      <c r="AP164" s="1058" t="str">
        <f>IF(AND(AE164&lt;&gt;0,AE164&lt;&gt;""),IF(AF164="○","入力済","未入力"),"")</f>
        <v/>
      </c>
      <c r="AQ164" s="912" t="str">
        <f>IFERROR((VLOOKUP(N164, 【参考】数式用２!$BE$5:$BE$13, 1,FALSE)), "対象外")</f>
        <v>対象外</v>
      </c>
      <c r="AR164" s="836" t="str">
        <f>IF(AG164&lt;&gt;"",IF(AH164="○","入力済","未入力"),"")</f>
        <v/>
      </c>
      <c r="AS164" s="836" t="str">
        <f>IF(AND(P164&lt;&gt;"", AI164=""), "未入力", "入力済")</f>
        <v>入力済</v>
      </c>
      <c r="AT164" s="836" t="str">
        <f>IF(AND(P164&lt;&gt;"", P164&lt;&gt;"処遇改善加算Ⅳ", AJ164=""), "未入力", "入力済")</f>
        <v>入力済</v>
      </c>
      <c r="AU164" s="836" t="str">
        <f>IFERROR(VLOOKUP(K164, 【参考】数式用２!$BB$5:$BC$48, 2, FALSE), "")</f>
        <v/>
      </c>
      <c r="AV164" s="836" t="str">
        <f>IF(AND(P164&lt;&gt;"処遇改善加算Ⅲ",P164&lt;&gt;"処遇改善加算Ⅳ", P164&lt;&gt;"", AU164&lt;&gt;"対象外"), 1,"")</f>
        <v/>
      </c>
      <c r="AW164" s="836" t="str">
        <f>IFERROR("_"&amp;VLOOKUP(K164, 【参考】数式用２!$AG$2:$AH$48, 2, FALSE), "")</f>
        <v/>
      </c>
      <c r="AX164" s="1097" t="str">
        <f>IF(AND(P164="処遇改善加算Ⅰ", AL164=""), "未入力","入力済")</f>
        <v>入力済</v>
      </c>
      <c r="AY164" s="1094" t="str">
        <f>G164</f>
        <v/>
      </c>
      <c r="AZ164"/>
      <c r="BA164"/>
      <c r="BB164"/>
      <c r="BC164"/>
      <c r="BD164"/>
      <c r="BE164"/>
      <c r="BF164"/>
      <c r="BG164"/>
    </row>
    <row r="165" spans="1:59" ht="14.4">
      <c r="A165" s="1099"/>
      <c r="B165" s="1203"/>
      <c r="C165" s="1204"/>
      <c r="D165" s="1204"/>
      <c r="E165" s="1204"/>
      <c r="F165" s="1205"/>
      <c r="G165" s="1210"/>
      <c r="H165" s="1210"/>
      <c r="I165" s="1210"/>
      <c r="J165" s="1210"/>
      <c r="K165" s="1210"/>
      <c r="L165" s="1213"/>
      <c r="M165" s="1216"/>
      <c r="N165" s="1104"/>
      <c r="O165" s="1107"/>
      <c r="P165" s="1056"/>
      <c r="Q165" s="1069"/>
      <c r="R165" s="1072"/>
      <c r="S165" s="1060"/>
      <c r="T165" s="1063"/>
      <c r="U165" s="1060"/>
      <c r="V165" s="1063"/>
      <c r="W165" s="1060"/>
      <c r="X165" s="1063"/>
      <c r="Y165" s="1060"/>
      <c r="Z165" s="1063"/>
      <c r="AA165" s="1063"/>
      <c r="AB165" s="1063"/>
      <c r="AC165" s="1087"/>
      <c r="AD165" s="1066"/>
      <c r="AE165" s="1090"/>
      <c r="AF165" s="1075"/>
      <c r="AG165" s="1066"/>
      <c r="AH165" s="1084"/>
      <c r="AI165" s="1075"/>
      <c r="AJ165" s="1075"/>
      <c r="AK165" s="1078"/>
      <c r="AL165" s="1081"/>
      <c r="AM165" s="1092"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095"/>
      <c r="AP165" s="1058"/>
      <c r="AQ165" s="913"/>
      <c r="AR165" s="836"/>
      <c r="AS165" s="836"/>
      <c r="AT165" s="836"/>
      <c r="AU165" s="836"/>
      <c r="AV165" s="836"/>
      <c r="AW165" s="836"/>
      <c r="AX165" s="1097"/>
      <c r="AY165" s="1095"/>
      <c r="AZ165"/>
      <c r="BA165"/>
      <c r="BB165"/>
      <c r="BC165"/>
      <c r="BD165"/>
      <c r="BE165"/>
      <c r="BF165"/>
      <c r="BG165"/>
    </row>
    <row r="166" spans="1:59" ht="14.4">
      <c r="A166" s="1100"/>
      <c r="B166" s="1203"/>
      <c r="C166" s="1204"/>
      <c r="D166" s="1204"/>
      <c r="E166" s="1204"/>
      <c r="F166" s="1205"/>
      <c r="G166" s="1210"/>
      <c r="H166" s="1210"/>
      <c r="I166" s="1210"/>
      <c r="J166" s="1210"/>
      <c r="K166" s="1210"/>
      <c r="L166" s="1213"/>
      <c r="M166" s="1216"/>
      <c r="N166" s="1104"/>
      <c r="O166" s="1107"/>
      <c r="P166" s="1056"/>
      <c r="Q166" s="1069"/>
      <c r="R166" s="1072"/>
      <c r="S166" s="1060"/>
      <c r="T166" s="1063"/>
      <c r="U166" s="1060"/>
      <c r="V166" s="1063"/>
      <c r="W166" s="1060"/>
      <c r="X166" s="1063"/>
      <c r="Y166" s="1060"/>
      <c r="Z166" s="1063"/>
      <c r="AA166" s="1063"/>
      <c r="AB166" s="1063"/>
      <c r="AC166" s="1087"/>
      <c r="AD166" s="1066"/>
      <c r="AE166" s="1090"/>
      <c r="AF166" s="1075"/>
      <c r="AG166" s="1066"/>
      <c r="AH166" s="1084"/>
      <c r="AI166" s="1075"/>
      <c r="AJ166" s="1075"/>
      <c r="AK166" s="1078"/>
      <c r="AL166" s="1081"/>
      <c r="AM166" s="1093"/>
      <c r="AN166" s="385"/>
      <c r="AO166" s="1095"/>
      <c r="AP166" s="1058"/>
      <c r="AQ166" s="913"/>
      <c r="AR166" s="836"/>
      <c r="AS166" s="836"/>
      <c r="AT166" s="836"/>
      <c r="AU166" s="836"/>
      <c r="AV166" s="836"/>
      <c r="AW166" s="836"/>
      <c r="AX166" s="1097"/>
      <c r="AY166" s="1095"/>
      <c r="AZ166"/>
      <c r="BA166"/>
      <c r="BB166"/>
      <c r="BC166"/>
      <c r="BD166"/>
      <c r="BE166"/>
      <c r="BF166"/>
      <c r="BG166"/>
    </row>
    <row r="167" spans="1:59" ht="30" customHeight="1" thickBot="1">
      <c r="A167" s="1101"/>
      <c r="B167" s="1206"/>
      <c r="C167" s="1207"/>
      <c r="D167" s="1207"/>
      <c r="E167" s="1207"/>
      <c r="F167" s="1208"/>
      <c r="G167" s="1211"/>
      <c r="H167" s="1211"/>
      <c r="I167" s="1211"/>
      <c r="J167" s="1211"/>
      <c r="K167" s="1211"/>
      <c r="L167" s="1214"/>
      <c r="M167" s="1217"/>
      <c r="N167" s="1105"/>
      <c r="O167" s="1108"/>
      <c r="P167" s="1057"/>
      <c r="Q167" s="1070"/>
      <c r="R167" s="1073"/>
      <c r="S167" s="1061"/>
      <c r="T167" s="1064"/>
      <c r="U167" s="1061"/>
      <c r="V167" s="1064"/>
      <c r="W167" s="1061"/>
      <c r="X167" s="1064"/>
      <c r="Y167" s="1061"/>
      <c r="Z167" s="1064"/>
      <c r="AA167" s="1064"/>
      <c r="AB167" s="1064"/>
      <c r="AC167" s="1088"/>
      <c r="AD167" s="1067"/>
      <c r="AE167" s="1091"/>
      <c r="AF167" s="1076"/>
      <c r="AG167" s="1067"/>
      <c r="AH167" s="1085"/>
      <c r="AI167" s="1076"/>
      <c r="AJ167" s="1076"/>
      <c r="AK167" s="1079"/>
      <c r="AL167" s="1082"/>
      <c r="AM167" s="694"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095"/>
      <c r="AP167" s="1058"/>
      <c r="AQ167" s="914"/>
      <c r="AR167" s="836"/>
      <c r="AS167" s="836"/>
      <c r="AT167" s="836"/>
      <c r="AU167" s="836"/>
      <c r="AV167" s="836"/>
      <c r="AW167" s="836"/>
      <c r="AX167" s="1097"/>
      <c r="AY167" s="1096"/>
      <c r="AZ167"/>
      <c r="BA167"/>
      <c r="BB167"/>
      <c r="BC167"/>
      <c r="BD167"/>
      <c r="BE167"/>
      <c r="BF167"/>
      <c r="BG167"/>
    </row>
    <row r="168" spans="1:59" ht="30" customHeight="1">
      <c r="A168" s="1098">
        <v>40</v>
      </c>
      <c r="B168" s="1218" t="str">
        <f>IF(基本情報入力シート!B79="", "",基本情報入力シート!B79)</f>
        <v/>
      </c>
      <c r="C168" s="1219"/>
      <c r="D168" s="1219"/>
      <c r="E168" s="1219"/>
      <c r="F168" s="1220"/>
      <c r="G168" s="1221" t="str">
        <f>IF(基本情報入力シート!L79="", "",基本情報入力シート!L79)</f>
        <v/>
      </c>
      <c r="H168" s="1221" t="str">
        <f>IF(基本情報入力シート!Q79="", "",基本情報入力シート!Q79)</f>
        <v/>
      </c>
      <c r="I168" s="1221" t="str">
        <f>IF(基本情報入力シート!V79="", "",基本情報入力シート!V79)</f>
        <v/>
      </c>
      <c r="J168" s="1221" t="str">
        <f>IF(基本情報入力シート!W79="", "",基本情報入力シート!W79)</f>
        <v/>
      </c>
      <c r="K168" s="1221" t="str">
        <f>IF(基本情報入力シート!X79="", "",基本情報入力シート!X79)</f>
        <v/>
      </c>
      <c r="L168" s="1222" t="str">
        <f>IF(基本情報入力シート!AC79=0, "",基本情報入力シート!AC79)</f>
        <v/>
      </c>
      <c r="M168" s="1215" t="str">
        <f>IF(基本情報入力シート!AD79="", "",基本情報入力シート!AD79)</f>
        <v/>
      </c>
      <c r="N168" s="1103"/>
      <c r="O168" s="1106" t="str">
        <f>IFERROR(VLOOKUP(K168,【参考】数式用２!$A$2:$AD$48,MATCH(N168,【参考】数式用２!$C$4:$AD$4,0)+2,0),"")</f>
        <v/>
      </c>
      <c r="P168" s="1055"/>
      <c r="Q168" s="1068" t="str">
        <f>IFERROR(VLOOKUP(K168,【参考】数式用２!$A$2:$AC$48,MATCH(P168,【参考】数式用２!$C$4:$AC$4,0)+2,0),"")</f>
        <v/>
      </c>
      <c r="R168" s="1071" t="s">
        <v>269</v>
      </c>
      <c r="S168" s="1059"/>
      <c r="T168" s="1062" t="s">
        <v>357</v>
      </c>
      <c r="U168" s="1059"/>
      <c r="V168" s="1062" t="s">
        <v>358</v>
      </c>
      <c r="W168" s="1059"/>
      <c r="X168" s="1062" t="s">
        <v>357</v>
      </c>
      <c r="Y168" s="1059"/>
      <c r="Z168" s="1062" t="s">
        <v>359</v>
      </c>
      <c r="AA168" s="1062" t="s">
        <v>172</v>
      </c>
      <c r="AB168" s="1062" t="str">
        <f>IF(S168&gt;=1,(W168*12+Y168)-(S168*12+U168)+1,"")</f>
        <v/>
      </c>
      <c r="AC168" s="1086" t="s">
        <v>360</v>
      </c>
      <c r="AD168" s="1065" t="str">
        <f>IFERROR(ROUNDDOWN(ROUND(L168*Q168,0)*M168,0)*AB168,"")</f>
        <v/>
      </c>
      <c r="AE168" s="1089" t="str">
        <f>IFERROR(ROUNDDOWN(ROUNDDOWN(ROUND(L168*VLOOKUP(K168,【参考】数式用２!$A$2:$AC$48,MATCH("処遇改善加算Ⅳ",【参考】数式用２!$C$4:$O$4,0)+2,0),0)*M168,0)*AB168*0.5,0), "")</f>
        <v/>
      </c>
      <c r="AF168" s="1074"/>
      <c r="AG168" s="1065" t="str">
        <f>IF(AND(AQ168&lt;&gt;"対象外", P168&lt;&gt;""),ROUNDDOWN(ROUND(L168*VLOOKUP(K168,【参考】数式用２!$A$2:$K$48,MATCH("ベア加算あり",【参考】数式用２!$C$4:$K$4,0)+2,0),0)*M168,0)*AB168,"")</f>
        <v/>
      </c>
      <c r="AH168" s="1083"/>
      <c r="AI168" s="1074"/>
      <c r="AJ168" s="1074"/>
      <c r="AK168" s="1077"/>
      <c r="AL168" s="1080"/>
      <c r="AM168" s="693" t="str">
        <f t="shared" ref="AM168" si="114">IF(Q168="","",IF(Q168&lt;O168,"！加算の要件上は問題ありませんが、令和６年度末の加算率と比較して、令和７年度の加算率が低くなっています。",""))</f>
        <v/>
      </c>
      <c r="AN168" s="385"/>
      <c r="AO168" s="1094" t="str">
        <f>IF(K168&lt;&gt;"","Q列に色付け","")</f>
        <v/>
      </c>
      <c r="AP168" s="1058" t="str">
        <f>IF(AND(AE168&lt;&gt;0,AE168&lt;&gt;""),IF(AF168="○","入力済","未入力"),"")</f>
        <v/>
      </c>
      <c r="AQ168" s="912" t="str">
        <f>IFERROR((VLOOKUP(N168, 【参考】数式用２!$BE$5:$BE$13, 1,FALSE)), "対象外")</f>
        <v>対象外</v>
      </c>
      <c r="AR168" s="836" t="str">
        <f>IF(AG168&lt;&gt;"",IF(AH168="○","入力済","未入力"),"")</f>
        <v/>
      </c>
      <c r="AS168" s="836" t="str">
        <f>IF(AND(P168&lt;&gt;"", AI168=""), "未入力", "入力済")</f>
        <v>入力済</v>
      </c>
      <c r="AT168" s="836" t="str">
        <f>IF(AND(P168&lt;&gt;"", P168&lt;&gt;"処遇改善加算Ⅳ", AJ168=""), "未入力", "入力済")</f>
        <v>入力済</v>
      </c>
      <c r="AU168" s="836" t="str">
        <f>IFERROR(VLOOKUP(K168, 【参考】数式用２!$BB$5:$BC$48, 2, FALSE), "")</f>
        <v/>
      </c>
      <c r="AV168" s="836" t="str">
        <f>IF(AND(P168&lt;&gt;"処遇改善加算Ⅲ",P168&lt;&gt;"処遇改善加算Ⅳ", P168&lt;&gt;"", AU168&lt;&gt;"対象外"), 1,"")</f>
        <v/>
      </c>
      <c r="AW168" s="836" t="str">
        <f>IFERROR("_"&amp;VLOOKUP(K168, 【参考】数式用２!$AG$2:$AH$48, 2, FALSE), "")</f>
        <v/>
      </c>
      <c r="AX168" s="1097" t="str">
        <f>IF(AND(P168="処遇改善加算Ⅰ", AL168=""), "未入力","入力済")</f>
        <v>入力済</v>
      </c>
      <c r="AY168" s="1094" t="str">
        <f>G168</f>
        <v/>
      </c>
      <c r="AZ168"/>
      <c r="BA168"/>
      <c r="BB168"/>
      <c r="BC168"/>
      <c r="BD168"/>
      <c r="BE168"/>
      <c r="BF168"/>
      <c r="BG168"/>
    </row>
    <row r="169" spans="1:59" ht="14.4">
      <c r="A169" s="1099"/>
      <c r="B169" s="1203"/>
      <c r="C169" s="1204"/>
      <c r="D169" s="1204"/>
      <c r="E169" s="1204"/>
      <c r="F169" s="1205"/>
      <c r="G169" s="1210"/>
      <c r="H169" s="1210"/>
      <c r="I169" s="1210"/>
      <c r="J169" s="1210"/>
      <c r="K169" s="1210"/>
      <c r="L169" s="1213"/>
      <c r="M169" s="1216"/>
      <c r="N169" s="1104"/>
      <c r="O169" s="1107"/>
      <c r="P169" s="1056"/>
      <c r="Q169" s="1069"/>
      <c r="R169" s="1072"/>
      <c r="S169" s="1060"/>
      <c r="T169" s="1063"/>
      <c r="U169" s="1060"/>
      <c r="V169" s="1063"/>
      <c r="W169" s="1060"/>
      <c r="X169" s="1063"/>
      <c r="Y169" s="1060"/>
      <c r="Z169" s="1063"/>
      <c r="AA169" s="1063"/>
      <c r="AB169" s="1063"/>
      <c r="AC169" s="1087"/>
      <c r="AD169" s="1066"/>
      <c r="AE169" s="1090"/>
      <c r="AF169" s="1075"/>
      <c r="AG169" s="1066"/>
      <c r="AH169" s="1084"/>
      <c r="AI169" s="1075"/>
      <c r="AJ169" s="1075"/>
      <c r="AK169" s="1078"/>
      <c r="AL169" s="1081"/>
      <c r="AM169" s="1092"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095"/>
      <c r="AP169" s="1058"/>
      <c r="AQ169" s="913"/>
      <c r="AR169" s="836"/>
      <c r="AS169" s="836"/>
      <c r="AT169" s="836"/>
      <c r="AU169" s="836"/>
      <c r="AV169" s="836"/>
      <c r="AW169" s="836"/>
      <c r="AX169" s="1097"/>
      <c r="AY169" s="1095"/>
      <c r="AZ169"/>
      <c r="BA169"/>
      <c r="BB169"/>
      <c r="BC169"/>
      <c r="BD169"/>
      <c r="BE169"/>
      <c r="BF169"/>
      <c r="BG169"/>
    </row>
    <row r="170" spans="1:59" ht="14.4">
      <c r="A170" s="1100"/>
      <c r="B170" s="1203"/>
      <c r="C170" s="1204"/>
      <c r="D170" s="1204"/>
      <c r="E170" s="1204"/>
      <c r="F170" s="1205"/>
      <c r="G170" s="1210"/>
      <c r="H170" s="1210"/>
      <c r="I170" s="1210"/>
      <c r="J170" s="1210"/>
      <c r="K170" s="1210"/>
      <c r="L170" s="1213"/>
      <c r="M170" s="1216"/>
      <c r="N170" s="1104"/>
      <c r="O170" s="1107"/>
      <c r="P170" s="1056"/>
      <c r="Q170" s="1069"/>
      <c r="R170" s="1072"/>
      <c r="S170" s="1060"/>
      <c r="T170" s="1063"/>
      <c r="U170" s="1060"/>
      <c r="V170" s="1063"/>
      <c r="W170" s="1060"/>
      <c r="X170" s="1063"/>
      <c r="Y170" s="1060"/>
      <c r="Z170" s="1063"/>
      <c r="AA170" s="1063"/>
      <c r="AB170" s="1063"/>
      <c r="AC170" s="1087"/>
      <c r="AD170" s="1066"/>
      <c r="AE170" s="1090"/>
      <c r="AF170" s="1075"/>
      <c r="AG170" s="1066"/>
      <c r="AH170" s="1084"/>
      <c r="AI170" s="1075"/>
      <c r="AJ170" s="1075"/>
      <c r="AK170" s="1078"/>
      <c r="AL170" s="1081"/>
      <c r="AM170" s="1093"/>
      <c r="AN170" s="385"/>
      <c r="AO170" s="1095"/>
      <c r="AP170" s="1058"/>
      <c r="AQ170" s="913"/>
      <c r="AR170" s="836"/>
      <c r="AS170" s="836"/>
      <c r="AT170" s="836"/>
      <c r="AU170" s="836"/>
      <c r="AV170" s="836"/>
      <c r="AW170" s="836"/>
      <c r="AX170" s="1097"/>
      <c r="AY170" s="1095"/>
      <c r="AZ170"/>
      <c r="BA170"/>
      <c r="BB170"/>
      <c r="BC170"/>
      <c r="BD170"/>
      <c r="BE170"/>
      <c r="BF170"/>
      <c r="BG170"/>
    </row>
    <row r="171" spans="1:59" ht="30" customHeight="1" thickBot="1">
      <c r="A171" s="1101"/>
      <c r="B171" s="1206"/>
      <c r="C171" s="1207"/>
      <c r="D171" s="1207"/>
      <c r="E171" s="1207"/>
      <c r="F171" s="1208"/>
      <c r="G171" s="1211"/>
      <c r="H171" s="1211"/>
      <c r="I171" s="1211"/>
      <c r="J171" s="1211"/>
      <c r="K171" s="1211"/>
      <c r="L171" s="1214"/>
      <c r="M171" s="1217"/>
      <c r="N171" s="1105"/>
      <c r="O171" s="1108"/>
      <c r="P171" s="1057"/>
      <c r="Q171" s="1070"/>
      <c r="R171" s="1073"/>
      <c r="S171" s="1061"/>
      <c r="T171" s="1064"/>
      <c r="U171" s="1061"/>
      <c r="V171" s="1064"/>
      <c r="W171" s="1061"/>
      <c r="X171" s="1064"/>
      <c r="Y171" s="1061"/>
      <c r="Z171" s="1064"/>
      <c r="AA171" s="1064"/>
      <c r="AB171" s="1064"/>
      <c r="AC171" s="1088"/>
      <c r="AD171" s="1067"/>
      <c r="AE171" s="1091"/>
      <c r="AF171" s="1076"/>
      <c r="AG171" s="1067"/>
      <c r="AH171" s="1085"/>
      <c r="AI171" s="1076"/>
      <c r="AJ171" s="1076"/>
      <c r="AK171" s="1079"/>
      <c r="AL171" s="1082"/>
      <c r="AM171" s="694"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096"/>
      <c r="AP171" s="1058"/>
      <c r="AQ171" s="914"/>
      <c r="AR171" s="836"/>
      <c r="AS171" s="836"/>
      <c r="AT171" s="836"/>
      <c r="AU171" s="836"/>
      <c r="AV171" s="836"/>
      <c r="AW171" s="836"/>
      <c r="AX171" s="1097"/>
      <c r="AY171" s="1096"/>
      <c r="AZ171"/>
      <c r="BA171"/>
      <c r="BB171"/>
      <c r="BC171"/>
      <c r="BD171"/>
      <c r="BE171"/>
      <c r="BF171"/>
      <c r="BG171"/>
    </row>
    <row r="172" spans="1:59" ht="30" customHeight="1">
      <c r="A172" s="1098">
        <v>41</v>
      </c>
      <c r="B172" s="1218" t="str">
        <f>IF(基本情報入力シート!B80="", "",基本情報入力シート!B80)</f>
        <v/>
      </c>
      <c r="C172" s="1219"/>
      <c r="D172" s="1219"/>
      <c r="E172" s="1219"/>
      <c r="F172" s="1220"/>
      <c r="G172" s="1221" t="str">
        <f>IF(基本情報入力シート!L80="", "",基本情報入力シート!L80)</f>
        <v/>
      </c>
      <c r="H172" s="1221" t="str">
        <f>IF(基本情報入力シート!Q80="", "",基本情報入力シート!Q80)</f>
        <v/>
      </c>
      <c r="I172" s="1221" t="str">
        <f>IF(基本情報入力シート!V80="", "",基本情報入力シート!V80)</f>
        <v/>
      </c>
      <c r="J172" s="1221" t="str">
        <f>IF(基本情報入力シート!W80="", "",基本情報入力シート!W80)</f>
        <v/>
      </c>
      <c r="K172" s="1221" t="str">
        <f>IF(基本情報入力シート!X80="", "",基本情報入力シート!X80)</f>
        <v/>
      </c>
      <c r="L172" s="1222" t="str">
        <f>IF(基本情報入力シート!AC80=0, "",基本情報入力シート!AC80)</f>
        <v/>
      </c>
      <c r="M172" s="1215" t="str">
        <f>IF(基本情報入力シート!AD80="", "",基本情報入力シート!AD80)</f>
        <v/>
      </c>
      <c r="N172" s="1103"/>
      <c r="O172" s="1106" t="str">
        <f>IFERROR(VLOOKUP(K172,【参考】数式用２!$A$2:$AD$48,MATCH(N172,【参考】数式用２!$C$4:$AD$4,0)+2,0),"")</f>
        <v/>
      </c>
      <c r="P172" s="1055"/>
      <c r="Q172" s="1068" t="str">
        <f>IFERROR(VLOOKUP(K172,【参考】数式用２!$A$2:$AC$48,MATCH(P172,【参考】数式用２!$C$4:$AC$4,0)+2,0),"")</f>
        <v/>
      </c>
      <c r="R172" s="1071" t="s">
        <v>269</v>
      </c>
      <c r="S172" s="1059"/>
      <c r="T172" s="1062" t="s">
        <v>357</v>
      </c>
      <c r="U172" s="1059"/>
      <c r="V172" s="1062" t="s">
        <v>358</v>
      </c>
      <c r="W172" s="1059"/>
      <c r="X172" s="1062" t="s">
        <v>357</v>
      </c>
      <c r="Y172" s="1059"/>
      <c r="Z172" s="1062" t="s">
        <v>359</v>
      </c>
      <c r="AA172" s="1062" t="s">
        <v>172</v>
      </c>
      <c r="AB172" s="1062" t="str">
        <f>IF(S172&gt;=1,(W172*12+Y172)-(S172*12+U172)+1,"")</f>
        <v/>
      </c>
      <c r="AC172" s="1086" t="s">
        <v>360</v>
      </c>
      <c r="AD172" s="1065" t="str">
        <f>IFERROR(ROUNDDOWN(ROUND(L172*Q172,0)*M172,0)*AB172,"")</f>
        <v/>
      </c>
      <c r="AE172" s="1089" t="str">
        <f>IFERROR(ROUNDDOWN(ROUNDDOWN(ROUND(L172*VLOOKUP(K172,【参考】数式用２!$A$2:$AC$48,MATCH("処遇改善加算Ⅳ",【参考】数式用２!$C$4:$O$4,0)+2,0),0)*M172,0)*AB172*0.5,0), "")</f>
        <v/>
      </c>
      <c r="AF172" s="1074"/>
      <c r="AG172" s="1065" t="str">
        <f>IF(AND(AQ172&lt;&gt;"対象外", P172&lt;&gt;""),ROUNDDOWN(ROUND(L172*VLOOKUP(K172,【参考】数式用２!$A$2:$K$48,MATCH("ベア加算あり",【参考】数式用２!$C$4:$K$4,0)+2,0),0)*M172,0)*AB172,"")</f>
        <v/>
      </c>
      <c r="AH172" s="1083"/>
      <c r="AI172" s="1074"/>
      <c r="AJ172" s="1074"/>
      <c r="AK172" s="1077"/>
      <c r="AL172" s="1080"/>
      <c r="AM172" s="693" t="str">
        <f t="shared" ref="AM172" si="117">IF(Q172="","",IF(Q172&lt;O172,"！加算の要件上は問題ありませんが、令和６年度末の加算率と比較して、令和７年度の加算率が低くなっています。",""))</f>
        <v/>
      </c>
      <c r="AN172" s="385"/>
      <c r="AO172" s="1095" t="str">
        <f>IF(K172&lt;&gt;"","Q列に色付け","")</f>
        <v/>
      </c>
      <c r="AP172" s="1058" t="str">
        <f>IF(AND(AE172&lt;&gt;0,AE172&lt;&gt;""),IF(AF172="○","入力済","未入力"),"")</f>
        <v/>
      </c>
      <c r="AQ172" s="912" t="str">
        <f>IFERROR((VLOOKUP(N172, 【参考】数式用２!$BE$5:$BE$13, 1,FALSE)), "対象外")</f>
        <v>対象外</v>
      </c>
      <c r="AR172" s="836" t="str">
        <f>IF(AG172&lt;&gt;"",IF(AH172="○","入力済","未入力"),"")</f>
        <v/>
      </c>
      <c r="AS172" s="836" t="str">
        <f>IF(AND(P172&lt;&gt;"", AI172=""), "未入力", "入力済")</f>
        <v>入力済</v>
      </c>
      <c r="AT172" s="836" t="str">
        <f>IF(AND(P172&lt;&gt;"", P172&lt;&gt;"処遇改善加算Ⅳ", AJ172=""), "未入力", "入力済")</f>
        <v>入力済</v>
      </c>
      <c r="AU172" s="836" t="str">
        <f>IFERROR(VLOOKUP(K172, 【参考】数式用２!$BB$5:$BC$48, 2, FALSE), "")</f>
        <v/>
      </c>
      <c r="AV172" s="836" t="str">
        <f>IF(AND(P172&lt;&gt;"処遇改善加算Ⅲ",P172&lt;&gt;"処遇改善加算Ⅳ", P172&lt;&gt;"", AU172&lt;&gt;"対象外"), 1,"")</f>
        <v/>
      </c>
      <c r="AW172" s="836" t="str">
        <f>IFERROR("_"&amp;VLOOKUP(K172, 【参考】数式用２!$AG$2:$AH$48, 2, FALSE), "")</f>
        <v/>
      </c>
      <c r="AX172" s="1097" t="str">
        <f>IF(AND(P172="処遇改善加算Ⅰ", AL172=""), "未入力","入力済")</f>
        <v>入力済</v>
      </c>
      <c r="AY172" s="1094" t="str">
        <f>G172</f>
        <v/>
      </c>
      <c r="AZ172"/>
      <c r="BA172"/>
      <c r="BB172"/>
      <c r="BC172"/>
      <c r="BD172"/>
      <c r="BE172"/>
      <c r="BF172"/>
      <c r="BG172"/>
    </row>
    <row r="173" spans="1:59" ht="14.4">
      <c r="A173" s="1099"/>
      <c r="B173" s="1203"/>
      <c r="C173" s="1204"/>
      <c r="D173" s="1204"/>
      <c r="E173" s="1204"/>
      <c r="F173" s="1205"/>
      <c r="G173" s="1210"/>
      <c r="H173" s="1210"/>
      <c r="I173" s="1210"/>
      <c r="J173" s="1210"/>
      <c r="K173" s="1210"/>
      <c r="L173" s="1213"/>
      <c r="M173" s="1216"/>
      <c r="N173" s="1104"/>
      <c r="O173" s="1107"/>
      <c r="P173" s="1056"/>
      <c r="Q173" s="1069"/>
      <c r="R173" s="1072"/>
      <c r="S173" s="1060"/>
      <c r="T173" s="1063"/>
      <c r="U173" s="1060"/>
      <c r="V173" s="1063"/>
      <c r="W173" s="1060"/>
      <c r="X173" s="1063"/>
      <c r="Y173" s="1060"/>
      <c r="Z173" s="1063"/>
      <c r="AA173" s="1063"/>
      <c r="AB173" s="1063"/>
      <c r="AC173" s="1087"/>
      <c r="AD173" s="1066"/>
      <c r="AE173" s="1090"/>
      <c r="AF173" s="1075"/>
      <c r="AG173" s="1066"/>
      <c r="AH173" s="1084"/>
      <c r="AI173" s="1075"/>
      <c r="AJ173" s="1075"/>
      <c r="AK173" s="1078"/>
      <c r="AL173" s="1081"/>
      <c r="AM173" s="1092"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095"/>
      <c r="AP173" s="1058"/>
      <c r="AQ173" s="913"/>
      <c r="AR173" s="836"/>
      <c r="AS173" s="836"/>
      <c r="AT173" s="836"/>
      <c r="AU173" s="836"/>
      <c r="AV173" s="836"/>
      <c r="AW173" s="836"/>
      <c r="AX173" s="1097"/>
      <c r="AY173" s="1095"/>
      <c r="AZ173"/>
      <c r="BA173"/>
      <c r="BB173"/>
      <c r="BC173"/>
      <c r="BD173"/>
      <c r="BE173"/>
      <c r="BF173"/>
      <c r="BG173"/>
    </row>
    <row r="174" spans="1:59" ht="14.4">
      <c r="A174" s="1100"/>
      <c r="B174" s="1203"/>
      <c r="C174" s="1204"/>
      <c r="D174" s="1204"/>
      <c r="E174" s="1204"/>
      <c r="F174" s="1205"/>
      <c r="G174" s="1210"/>
      <c r="H174" s="1210"/>
      <c r="I174" s="1210"/>
      <c r="J174" s="1210"/>
      <c r="K174" s="1210"/>
      <c r="L174" s="1213"/>
      <c r="M174" s="1216"/>
      <c r="N174" s="1104"/>
      <c r="O174" s="1107"/>
      <c r="P174" s="1056"/>
      <c r="Q174" s="1069"/>
      <c r="R174" s="1072"/>
      <c r="S174" s="1060"/>
      <c r="T174" s="1063"/>
      <c r="U174" s="1060"/>
      <c r="V174" s="1063"/>
      <c r="W174" s="1060"/>
      <c r="X174" s="1063"/>
      <c r="Y174" s="1060"/>
      <c r="Z174" s="1063"/>
      <c r="AA174" s="1063"/>
      <c r="AB174" s="1063"/>
      <c r="AC174" s="1087"/>
      <c r="AD174" s="1066"/>
      <c r="AE174" s="1090"/>
      <c r="AF174" s="1075"/>
      <c r="AG174" s="1066"/>
      <c r="AH174" s="1084"/>
      <c r="AI174" s="1075"/>
      <c r="AJ174" s="1075"/>
      <c r="AK174" s="1078"/>
      <c r="AL174" s="1081"/>
      <c r="AM174" s="1093"/>
      <c r="AN174" s="385"/>
      <c r="AO174" s="1095"/>
      <c r="AP174" s="1058"/>
      <c r="AQ174" s="913"/>
      <c r="AR174" s="836"/>
      <c r="AS174" s="836"/>
      <c r="AT174" s="836"/>
      <c r="AU174" s="836"/>
      <c r="AV174" s="836"/>
      <c r="AW174" s="836"/>
      <c r="AX174" s="1097"/>
      <c r="AY174" s="1095"/>
      <c r="AZ174"/>
      <c r="BA174"/>
      <c r="BB174"/>
      <c r="BC174"/>
      <c r="BD174"/>
      <c r="BE174"/>
      <c r="BF174"/>
      <c r="BG174"/>
    </row>
    <row r="175" spans="1:59" ht="30" customHeight="1" thickBot="1">
      <c r="A175" s="1101"/>
      <c r="B175" s="1206"/>
      <c r="C175" s="1207"/>
      <c r="D175" s="1207"/>
      <c r="E175" s="1207"/>
      <c r="F175" s="1208"/>
      <c r="G175" s="1211"/>
      <c r="H175" s="1211"/>
      <c r="I175" s="1211"/>
      <c r="J175" s="1211"/>
      <c r="K175" s="1211"/>
      <c r="L175" s="1214"/>
      <c r="M175" s="1217"/>
      <c r="N175" s="1105"/>
      <c r="O175" s="1108"/>
      <c r="P175" s="1057"/>
      <c r="Q175" s="1070"/>
      <c r="R175" s="1073"/>
      <c r="S175" s="1061"/>
      <c r="T175" s="1064"/>
      <c r="U175" s="1061"/>
      <c r="V175" s="1064"/>
      <c r="W175" s="1061"/>
      <c r="X175" s="1064"/>
      <c r="Y175" s="1061"/>
      <c r="Z175" s="1064"/>
      <c r="AA175" s="1064"/>
      <c r="AB175" s="1064"/>
      <c r="AC175" s="1088"/>
      <c r="AD175" s="1067"/>
      <c r="AE175" s="1091"/>
      <c r="AF175" s="1076"/>
      <c r="AG175" s="1067"/>
      <c r="AH175" s="1085"/>
      <c r="AI175" s="1076"/>
      <c r="AJ175" s="1076"/>
      <c r="AK175" s="1079"/>
      <c r="AL175" s="1082"/>
      <c r="AM175" s="694"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095"/>
      <c r="AP175" s="1058"/>
      <c r="AQ175" s="914"/>
      <c r="AR175" s="836"/>
      <c r="AS175" s="836"/>
      <c r="AT175" s="836"/>
      <c r="AU175" s="836"/>
      <c r="AV175" s="836"/>
      <c r="AW175" s="836"/>
      <c r="AX175" s="1097"/>
      <c r="AY175" s="1096"/>
      <c r="AZ175"/>
      <c r="BA175"/>
      <c r="BB175"/>
      <c r="BC175"/>
      <c r="BD175"/>
      <c r="BE175"/>
      <c r="BF175"/>
      <c r="BG175"/>
    </row>
    <row r="176" spans="1:59" ht="30" customHeight="1">
      <c r="A176" s="1098">
        <v>42</v>
      </c>
      <c r="B176" s="1218" t="str">
        <f>IF(基本情報入力シート!B81="", "",基本情報入力シート!B81)</f>
        <v/>
      </c>
      <c r="C176" s="1219"/>
      <c r="D176" s="1219"/>
      <c r="E176" s="1219"/>
      <c r="F176" s="1220"/>
      <c r="G176" s="1221" t="str">
        <f>IF(基本情報入力シート!L81="", "",基本情報入力シート!L81)</f>
        <v/>
      </c>
      <c r="H176" s="1221" t="str">
        <f>IF(基本情報入力シート!Q81="", "",基本情報入力シート!Q81)</f>
        <v/>
      </c>
      <c r="I176" s="1221" t="str">
        <f>IF(基本情報入力シート!V81="", "",基本情報入力シート!V81)</f>
        <v/>
      </c>
      <c r="J176" s="1221" t="str">
        <f>IF(基本情報入力シート!W81="", "",基本情報入力シート!W81)</f>
        <v/>
      </c>
      <c r="K176" s="1221" t="str">
        <f>IF(基本情報入力シート!X81="", "",基本情報入力シート!X81)</f>
        <v/>
      </c>
      <c r="L176" s="1222" t="str">
        <f>IF(基本情報入力シート!AC81=0, "",基本情報入力シート!AC81)</f>
        <v/>
      </c>
      <c r="M176" s="1215" t="str">
        <f>IF(基本情報入力シート!AD81="", "",基本情報入力シート!AD81)</f>
        <v/>
      </c>
      <c r="N176" s="1103"/>
      <c r="O176" s="1106" t="str">
        <f>IFERROR(VLOOKUP(K176,【参考】数式用２!$A$2:$AD$48,MATCH(N176,【参考】数式用２!$C$4:$AD$4,0)+2,0),"")</f>
        <v/>
      </c>
      <c r="P176" s="1055"/>
      <c r="Q176" s="1068" t="str">
        <f>IFERROR(VLOOKUP(K176,【参考】数式用２!$A$2:$AC$48,MATCH(P176,【参考】数式用２!$C$4:$AC$4,0)+2,0),"")</f>
        <v/>
      </c>
      <c r="R176" s="1071" t="s">
        <v>269</v>
      </c>
      <c r="S176" s="1059"/>
      <c r="T176" s="1062" t="s">
        <v>357</v>
      </c>
      <c r="U176" s="1059"/>
      <c r="V176" s="1062" t="s">
        <v>358</v>
      </c>
      <c r="W176" s="1059"/>
      <c r="X176" s="1062" t="s">
        <v>357</v>
      </c>
      <c r="Y176" s="1059"/>
      <c r="Z176" s="1062" t="s">
        <v>359</v>
      </c>
      <c r="AA176" s="1062" t="s">
        <v>172</v>
      </c>
      <c r="AB176" s="1062" t="str">
        <f>IF(S176&gt;=1,(W176*12+Y176)-(S176*12+U176)+1,"")</f>
        <v/>
      </c>
      <c r="AC176" s="1086" t="s">
        <v>360</v>
      </c>
      <c r="AD176" s="1065" t="str">
        <f>IFERROR(ROUNDDOWN(ROUND(L176*Q176,0)*M176,0)*AB176,"")</f>
        <v/>
      </c>
      <c r="AE176" s="1089" t="str">
        <f>IFERROR(ROUNDDOWN(ROUNDDOWN(ROUND(L176*VLOOKUP(K176,【参考】数式用２!$A$2:$AC$48,MATCH("処遇改善加算Ⅳ",【参考】数式用２!$C$4:$O$4,0)+2,0),0)*M176,0)*AB176*0.5,0), "")</f>
        <v/>
      </c>
      <c r="AF176" s="1074"/>
      <c r="AG176" s="1065" t="str">
        <f>IF(AND(AQ176&lt;&gt;"対象外", P176&lt;&gt;""),ROUNDDOWN(ROUND(L176*VLOOKUP(K176,【参考】数式用２!$A$2:$K$48,MATCH("ベア加算あり",【参考】数式用２!$C$4:$K$4,0)+2,0),0)*M176,0)*AB176,"")</f>
        <v/>
      </c>
      <c r="AH176" s="1083"/>
      <c r="AI176" s="1074"/>
      <c r="AJ176" s="1074"/>
      <c r="AK176" s="1077"/>
      <c r="AL176" s="1080"/>
      <c r="AM176" s="693" t="str">
        <f t="shared" ref="AM176" si="120">IF(Q176="","",IF(Q176&lt;O176,"！加算の要件上は問題ありませんが、令和６年度末の加算率と比較して、令和７年度の加算率が低くなっています。",""))</f>
        <v/>
      </c>
      <c r="AN176" s="385"/>
      <c r="AO176" s="1094" t="str">
        <f>IF(K176&lt;&gt;"","Q列に色付け","")</f>
        <v/>
      </c>
      <c r="AP176" s="1058" t="str">
        <f>IF(AND(AE176&lt;&gt;0,AE176&lt;&gt;""),IF(AF176="○","入力済","未入力"),"")</f>
        <v/>
      </c>
      <c r="AQ176" s="912" t="str">
        <f>IFERROR((VLOOKUP(N176, 【参考】数式用２!$BE$5:$BE$13, 1,FALSE)), "対象外")</f>
        <v>対象外</v>
      </c>
      <c r="AR176" s="836" t="str">
        <f>IF(AG176&lt;&gt;"",IF(AH176="○","入力済","未入力"),"")</f>
        <v/>
      </c>
      <c r="AS176" s="836" t="str">
        <f>IF(AND(P176&lt;&gt;"", AI176=""), "未入力", "入力済")</f>
        <v>入力済</v>
      </c>
      <c r="AT176" s="836" t="str">
        <f>IF(AND(P176&lt;&gt;"", P176&lt;&gt;"処遇改善加算Ⅳ", AJ176=""), "未入力", "入力済")</f>
        <v>入力済</v>
      </c>
      <c r="AU176" s="836" t="str">
        <f>IFERROR(VLOOKUP(K176, 【参考】数式用２!$BB$5:$BC$48, 2, FALSE), "")</f>
        <v/>
      </c>
      <c r="AV176" s="836" t="str">
        <f>IF(AND(P176&lt;&gt;"処遇改善加算Ⅲ",P176&lt;&gt;"処遇改善加算Ⅳ", P176&lt;&gt;"", AU176&lt;&gt;"対象外"), 1,"")</f>
        <v/>
      </c>
      <c r="AW176" s="836" t="str">
        <f>IFERROR("_"&amp;VLOOKUP(K176, 【参考】数式用２!$AG$2:$AH$48, 2, FALSE), "")</f>
        <v/>
      </c>
      <c r="AX176" s="1097" t="str">
        <f>IF(AND(P176="処遇改善加算Ⅰ", AL176=""), "未入力","入力済")</f>
        <v>入力済</v>
      </c>
      <c r="AY176" s="1094" t="str">
        <f>G176</f>
        <v/>
      </c>
      <c r="AZ176"/>
      <c r="BA176"/>
      <c r="BB176"/>
      <c r="BC176"/>
      <c r="BD176"/>
      <c r="BE176"/>
      <c r="BF176"/>
      <c r="BG176"/>
    </row>
    <row r="177" spans="1:59" ht="14.4">
      <c r="A177" s="1099"/>
      <c r="B177" s="1203"/>
      <c r="C177" s="1204"/>
      <c r="D177" s="1204"/>
      <c r="E177" s="1204"/>
      <c r="F177" s="1205"/>
      <c r="G177" s="1210"/>
      <c r="H177" s="1210"/>
      <c r="I177" s="1210"/>
      <c r="J177" s="1210"/>
      <c r="K177" s="1210"/>
      <c r="L177" s="1213"/>
      <c r="M177" s="1216"/>
      <c r="N177" s="1104"/>
      <c r="O177" s="1107"/>
      <c r="P177" s="1056"/>
      <c r="Q177" s="1069"/>
      <c r="R177" s="1072"/>
      <c r="S177" s="1060"/>
      <c r="T177" s="1063"/>
      <c r="U177" s="1060"/>
      <c r="V177" s="1063"/>
      <c r="W177" s="1060"/>
      <c r="X177" s="1063"/>
      <c r="Y177" s="1060"/>
      <c r="Z177" s="1063"/>
      <c r="AA177" s="1063"/>
      <c r="AB177" s="1063"/>
      <c r="AC177" s="1087"/>
      <c r="AD177" s="1066"/>
      <c r="AE177" s="1090"/>
      <c r="AF177" s="1075"/>
      <c r="AG177" s="1066"/>
      <c r="AH177" s="1084"/>
      <c r="AI177" s="1075"/>
      <c r="AJ177" s="1075"/>
      <c r="AK177" s="1078"/>
      <c r="AL177" s="1081"/>
      <c r="AM177" s="1092"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095"/>
      <c r="AP177" s="1058"/>
      <c r="AQ177" s="913"/>
      <c r="AR177" s="836"/>
      <c r="AS177" s="836"/>
      <c r="AT177" s="836"/>
      <c r="AU177" s="836"/>
      <c r="AV177" s="836"/>
      <c r="AW177" s="836"/>
      <c r="AX177" s="1097"/>
      <c r="AY177" s="1095"/>
      <c r="AZ177"/>
      <c r="BA177"/>
      <c r="BB177"/>
      <c r="BC177"/>
      <c r="BD177"/>
      <c r="BE177"/>
      <c r="BF177"/>
      <c r="BG177"/>
    </row>
    <row r="178" spans="1:59" ht="14.4">
      <c r="A178" s="1100"/>
      <c r="B178" s="1203"/>
      <c r="C178" s="1204"/>
      <c r="D178" s="1204"/>
      <c r="E178" s="1204"/>
      <c r="F178" s="1205"/>
      <c r="G178" s="1210"/>
      <c r="H178" s="1210"/>
      <c r="I178" s="1210"/>
      <c r="J178" s="1210"/>
      <c r="K178" s="1210"/>
      <c r="L178" s="1213"/>
      <c r="M178" s="1216"/>
      <c r="N178" s="1104"/>
      <c r="O178" s="1107"/>
      <c r="P178" s="1056"/>
      <c r="Q178" s="1069"/>
      <c r="R178" s="1072"/>
      <c r="S178" s="1060"/>
      <c r="T178" s="1063"/>
      <c r="U178" s="1060"/>
      <c r="V178" s="1063"/>
      <c r="W178" s="1060"/>
      <c r="X178" s="1063"/>
      <c r="Y178" s="1060"/>
      <c r="Z178" s="1063"/>
      <c r="AA178" s="1063"/>
      <c r="AB178" s="1063"/>
      <c r="AC178" s="1087"/>
      <c r="AD178" s="1066"/>
      <c r="AE178" s="1090"/>
      <c r="AF178" s="1075"/>
      <c r="AG178" s="1066"/>
      <c r="AH178" s="1084"/>
      <c r="AI178" s="1075"/>
      <c r="AJ178" s="1075"/>
      <c r="AK178" s="1078"/>
      <c r="AL178" s="1081"/>
      <c r="AM178" s="1093"/>
      <c r="AN178" s="385"/>
      <c r="AO178" s="1095"/>
      <c r="AP178" s="1058"/>
      <c r="AQ178" s="913"/>
      <c r="AR178" s="836"/>
      <c r="AS178" s="836"/>
      <c r="AT178" s="836"/>
      <c r="AU178" s="836"/>
      <c r="AV178" s="836"/>
      <c r="AW178" s="836"/>
      <c r="AX178" s="1097"/>
      <c r="AY178" s="1095"/>
      <c r="AZ178"/>
      <c r="BA178"/>
      <c r="BB178"/>
      <c r="BC178"/>
      <c r="BD178"/>
      <c r="BE178"/>
      <c r="BF178"/>
      <c r="BG178"/>
    </row>
    <row r="179" spans="1:59" ht="30" customHeight="1" thickBot="1">
      <c r="A179" s="1101"/>
      <c r="B179" s="1206"/>
      <c r="C179" s="1207"/>
      <c r="D179" s="1207"/>
      <c r="E179" s="1207"/>
      <c r="F179" s="1208"/>
      <c r="G179" s="1211"/>
      <c r="H179" s="1211"/>
      <c r="I179" s="1211"/>
      <c r="J179" s="1211"/>
      <c r="K179" s="1211"/>
      <c r="L179" s="1214"/>
      <c r="M179" s="1217"/>
      <c r="N179" s="1105"/>
      <c r="O179" s="1108"/>
      <c r="P179" s="1057"/>
      <c r="Q179" s="1070"/>
      <c r="R179" s="1073"/>
      <c r="S179" s="1061"/>
      <c r="T179" s="1064"/>
      <c r="U179" s="1061"/>
      <c r="V179" s="1064"/>
      <c r="W179" s="1061"/>
      <c r="X179" s="1064"/>
      <c r="Y179" s="1061"/>
      <c r="Z179" s="1064"/>
      <c r="AA179" s="1064"/>
      <c r="AB179" s="1064"/>
      <c r="AC179" s="1088"/>
      <c r="AD179" s="1067"/>
      <c r="AE179" s="1091"/>
      <c r="AF179" s="1076"/>
      <c r="AG179" s="1067"/>
      <c r="AH179" s="1085"/>
      <c r="AI179" s="1076"/>
      <c r="AJ179" s="1076"/>
      <c r="AK179" s="1079"/>
      <c r="AL179" s="1082"/>
      <c r="AM179" s="694"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096"/>
      <c r="AP179" s="1058"/>
      <c r="AQ179" s="914"/>
      <c r="AR179" s="836"/>
      <c r="AS179" s="836"/>
      <c r="AT179" s="836"/>
      <c r="AU179" s="836"/>
      <c r="AV179" s="836"/>
      <c r="AW179" s="836"/>
      <c r="AX179" s="1097"/>
      <c r="AY179" s="1096"/>
      <c r="AZ179"/>
      <c r="BA179"/>
      <c r="BB179"/>
      <c r="BC179"/>
      <c r="BD179"/>
      <c r="BE179"/>
      <c r="BF179"/>
      <c r="BG179"/>
    </row>
    <row r="180" spans="1:59" ht="30" customHeight="1">
      <c r="A180" s="1098">
        <v>43</v>
      </c>
      <c r="B180" s="1218" t="str">
        <f>IF(基本情報入力シート!B82="", "",基本情報入力シート!B82)</f>
        <v/>
      </c>
      <c r="C180" s="1219"/>
      <c r="D180" s="1219"/>
      <c r="E180" s="1219"/>
      <c r="F180" s="1220"/>
      <c r="G180" s="1221" t="str">
        <f>IF(基本情報入力シート!L82="", "",基本情報入力シート!L82)</f>
        <v/>
      </c>
      <c r="H180" s="1221" t="str">
        <f>IF(基本情報入力シート!Q82="", "",基本情報入力シート!Q82)</f>
        <v/>
      </c>
      <c r="I180" s="1221" t="str">
        <f>IF(基本情報入力シート!V82="", "",基本情報入力シート!V82)</f>
        <v/>
      </c>
      <c r="J180" s="1221" t="str">
        <f>IF(基本情報入力シート!W82="", "",基本情報入力シート!W82)</f>
        <v/>
      </c>
      <c r="K180" s="1221" t="str">
        <f>IF(基本情報入力シート!X82="", "",基本情報入力シート!X82)</f>
        <v/>
      </c>
      <c r="L180" s="1222" t="str">
        <f>IF(基本情報入力シート!AC82=0, "",基本情報入力シート!AC82)</f>
        <v/>
      </c>
      <c r="M180" s="1215" t="str">
        <f>IF(基本情報入力シート!AD82="", "",基本情報入力シート!AD82)</f>
        <v/>
      </c>
      <c r="N180" s="1103"/>
      <c r="O180" s="1106" t="str">
        <f>IFERROR(VLOOKUP(K180,【参考】数式用２!$A$2:$AD$48,MATCH(N180,【参考】数式用２!$C$4:$AD$4,0)+2,0),"")</f>
        <v/>
      </c>
      <c r="P180" s="1055"/>
      <c r="Q180" s="1068" t="str">
        <f>IFERROR(VLOOKUP(K180,【参考】数式用２!$A$2:$AC$48,MATCH(P180,【参考】数式用２!$C$4:$AC$4,0)+2,0),"")</f>
        <v/>
      </c>
      <c r="R180" s="1071" t="s">
        <v>269</v>
      </c>
      <c r="S180" s="1059"/>
      <c r="T180" s="1062" t="s">
        <v>357</v>
      </c>
      <c r="U180" s="1059"/>
      <c r="V180" s="1062" t="s">
        <v>358</v>
      </c>
      <c r="W180" s="1059"/>
      <c r="X180" s="1062" t="s">
        <v>357</v>
      </c>
      <c r="Y180" s="1059"/>
      <c r="Z180" s="1062" t="s">
        <v>359</v>
      </c>
      <c r="AA180" s="1062" t="s">
        <v>172</v>
      </c>
      <c r="AB180" s="1062" t="str">
        <f>IF(S180&gt;=1,(W180*12+Y180)-(S180*12+U180)+1,"")</f>
        <v/>
      </c>
      <c r="AC180" s="1086" t="s">
        <v>360</v>
      </c>
      <c r="AD180" s="1065" t="str">
        <f>IFERROR(ROUNDDOWN(ROUND(L180*Q180,0)*M180,0)*AB180,"")</f>
        <v/>
      </c>
      <c r="AE180" s="1089" t="str">
        <f>IFERROR(ROUNDDOWN(ROUNDDOWN(ROUND(L180*VLOOKUP(K180,【参考】数式用２!$A$2:$AC$48,MATCH("処遇改善加算Ⅳ",【参考】数式用２!$C$4:$O$4,0)+2,0),0)*M180,0)*AB180*0.5,0), "")</f>
        <v/>
      </c>
      <c r="AF180" s="1074"/>
      <c r="AG180" s="1065" t="str">
        <f>IF(AND(AQ180&lt;&gt;"対象外", P180&lt;&gt;""),ROUNDDOWN(ROUND(L180*VLOOKUP(K180,【参考】数式用２!$A$2:$K$48,MATCH("ベア加算あり",【参考】数式用２!$C$4:$K$4,0)+2,0),0)*M180,0)*AB180,"")</f>
        <v/>
      </c>
      <c r="AH180" s="1083"/>
      <c r="AI180" s="1074"/>
      <c r="AJ180" s="1074"/>
      <c r="AK180" s="1077"/>
      <c r="AL180" s="1080"/>
      <c r="AM180" s="693" t="str">
        <f t="shared" ref="AM180" si="123">IF(Q180="","",IF(Q180&lt;O180,"！加算の要件上は問題ありませんが、令和６年度末の加算率と比較して、令和７年度の加算率が低くなっています。",""))</f>
        <v/>
      </c>
      <c r="AN180" s="385"/>
      <c r="AO180" s="1094" t="str">
        <f>IF(K180&lt;&gt;"","Q列に色付け","")</f>
        <v/>
      </c>
      <c r="AP180" s="1058" t="str">
        <f>IF(AND(AE180&lt;&gt;0,AE180&lt;&gt;""),IF(AF180="○","入力済","未入力"),"")</f>
        <v/>
      </c>
      <c r="AQ180" s="912" t="str">
        <f>IFERROR((VLOOKUP(N180, 【参考】数式用２!$BE$5:$BE$13, 1,FALSE)), "対象外")</f>
        <v>対象外</v>
      </c>
      <c r="AR180" s="836" t="str">
        <f>IF(AG180&lt;&gt;"",IF(AH180="○","入力済","未入力"),"")</f>
        <v/>
      </c>
      <c r="AS180" s="836" t="str">
        <f>IF(AND(P180&lt;&gt;"", AI180=""), "未入力", "入力済")</f>
        <v>入力済</v>
      </c>
      <c r="AT180" s="836" t="str">
        <f>IF(AND(P180&lt;&gt;"", P180&lt;&gt;"処遇改善加算Ⅳ", AJ180=""), "未入力", "入力済")</f>
        <v>入力済</v>
      </c>
      <c r="AU180" s="836" t="str">
        <f>IFERROR(VLOOKUP(K180, 【参考】数式用２!$BB$5:$BC$48, 2, FALSE), "")</f>
        <v/>
      </c>
      <c r="AV180" s="836" t="str">
        <f>IF(AND(P180&lt;&gt;"処遇改善加算Ⅲ",P180&lt;&gt;"処遇改善加算Ⅳ", P180&lt;&gt;"", AU180&lt;&gt;"対象外"), 1,"")</f>
        <v/>
      </c>
      <c r="AW180" s="836" t="str">
        <f>IFERROR("_"&amp;VLOOKUP(K180, 【参考】数式用２!$AG$2:$AH$48, 2, FALSE), "")</f>
        <v/>
      </c>
      <c r="AX180" s="1097" t="str">
        <f>IF(AND(P180="処遇改善加算Ⅰ", AL180=""), "未入力","入力済")</f>
        <v>入力済</v>
      </c>
      <c r="AY180" s="1094" t="str">
        <f>G180</f>
        <v/>
      </c>
      <c r="AZ180"/>
      <c r="BA180"/>
      <c r="BB180"/>
      <c r="BC180"/>
      <c r="BD180"/>
      <c r="BE180"/>
      <c r="BF180"/>
      <c r="BG180"/>
    </row>
    <row r="181" spans="1:59" ht="14.4">
      <c r="A181" s="1099"/>
      <c r="B181" s="1203"/>
      <c r="C181" s="1204"/>
      <c r="D181" s="1204"/>
      <c r="E181" s="1204"/>
      <c r="F181" s="1205"/>
      <c r="G181" s="1210"/>
      <c r="H181" s="1210"/>
      <c r="I181" s="1210"/>
      <c r="J181" s="1210"/>
      <c r="K181" s="1210"/>
      <c r="L181" s="1213"/>
      <c r="M181" s="1216"/>
      <c r="N181" s="1104"/>
      <c r="O181" s="1107"/>
      <c r="P181" s="1056"/>
      <c r="Q181" s="1069"/>
      <c r="R181" s="1072"/>
      <c r="S181" s="1060"/>
      <c r="T181" s="1063"/>
      <c r="U181" s="1060"/>
      <c r="V181" s="1063"/>
      <c r="W181" s="1060"/>
      <c r="X181" s="1063"/>
      <c r="Y181" s="1060"/>
      <c r="Z181" s="1063"/>
      <c r="AA181" s="1063"/>
      <c r="AB181" s="1063"/>
      <c r="AC181" s="1087"/>
      <c r="AD181" s="1066"/>
      <c r="AE181" s="1090"/>
      <c r="AF181" s="1075"/>
      <c r="AG181" s="1066"/>
      <c r="AH181" s="1084"/>
      <c r="AI181" s="1075"/>
      <c r="AJ181" s="1075"/>
      <c r="AK181" s="1078"/>
      <c r="AL181" s="1081"/>
      <c r="AM181" s="1092"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095"/>
      <c r="AP181" s="1058"/>
      <c r="AQ181" s="913"/>
      <c r="AR181" s="836"/>
      <c r="AS181" s="836"/>
      <c r="AT181" s="836"/>
      <c r="AU181" s="836"/>
      <c r="AV181" s="836"/>
      <c r="AW181" s="836"/>
      <c r="AX181" s="1097"/>
      <c r="AY181" s="1095"/>
      <c r="AZ181"/>
      <c r="BA181"/>
      <c r="BB181"/>
      <c r="BC181"/>
      <c r="BD181"/>
      <c r="BE181"/>
      <c r="BF181"/>
      <c r="BG181"/>
    </row>
    <row r="182" spans="1:59" ht="14.4">
      <c r="A182" s="1100"/>
      <c r="B182" s="1203"/>
      <c r="C182" s="1204"/>
      <c r="D182" s="1204"/>
      <c r="E182" s="1204"/>
      <c r="F182" s="1205"/>
      <c r="G182" s="1210"/>
      <c r="H182" s="1210"/>
      <c r="I182" s="1210"/>
      <c r="J182" s="1210"/>
      <c r="K182" s="1210"/>
      <c r="L182" s="1213"/>
      <c r="M182" s="1216"/>
      <c r="N182" s="1104"/>
      <c r="O182" s="1107"/>
      <c r="P182" s="1056"/>
      <c r="Q182" s="1069"/>
      <c r="R182" s="1072"/>
      <c r="S182" s="1060"/>
      <c r="T182" s="1063"/>
      <c r="U182" s="1060"/>
      <c r="V182" s="1063"/>
      <c r="W182" s="1060"/>
      <c r="X182" s="1063"/>
      <c r="Y182" s="1060"/>
      <c r="Z182" s="1063"/>
      <c r="AA182" s="1063"/>
      <c r="AB182" s="1063"/>
      <c r="AC182" s="1087"/>
      <c r="AD182" s="1066"/>
      <c r="AE182" s="1090"/>
      <c r="AF182" s="1075"/>
      <c r="AG182" s="1066"/>
      <c r="AH182" s="1084"/>
      <c r="AI182" s="1075"/>
      <c r="AJ182" s="1075"/>
      <c r="AK182" s="1078"/>
      <c r="AL182" s="1081"/>
      <c r="AM182" s="1093"/>
      <c r="AN182" s="385"/>
      <c r="AO182" s="1095"/>
      <c r="AP182" s="1058"/>
      <c r="AQ182" s="913"/>
      <c r="AR182" s="836"/>
      <c r="AS182" s="836"/>
      <c r="AT182" s="836"/>
      <c r="AU182" s="836"/>
      <c r="AV182" s="836"/>
      <c r="AW182" s="836"/>
      <c r="AX182" s="1097"/>
      <c r="AY182" s="1095"/>
      <c r="AZ182"/>
      <c r="BA182"/>
      <c r="BB182"/>
      <c r="BC182"/>
      <c r="BD182"/>
      <c r="BE182"/>
      <c r="BF182"/>
      <c r="BG182"/>
    </row>
    <row r="183" spans="1:59" ht="30" customHeight="1" thickBot="1">
      <c r="A183" s="1101"/>
      <c r="B183" s="1206"/>
      <c r="C183" s="1207"/>
      <c r="D183" s="1207"/>
      <c r="E183" s="1207"/>
      <c r="F183" s="1208"/>
      <c r="G183" s="1211"/>
      <c r="H183" s="1211"/>
      <c r="I183" s="1211"/>
      <c r="J183" s="1211"/>
      <c r="K183" s="1211"/>
      <c r="L183" s="1214"/>
      <c r="M183" s="1217"/>
      <c r="N183" s="1105"/>
      <c r="O183" s="1108"/>
      <c r="P183" s="1057"/>
      <c r="Q183" s="1070"/>
      <c r="R183" s="1073"/>
      <c r="S183" s="1061"/>
      <c r="T183" s="1064"/>
      <c r="U183" s="1061"/>
      <c r="V183" s="1064"/>
      <c r="W183" s="1061"/>
      <c r="X183" s="1064"/>
      <c r="Y183" s="1061"/>
      <c r="Z183" s="1064"/>
      <c r="AA183" s="1064"/>
      <c r="AB183" s="1064"/>
      <c r="AC183" s="1088"/>
      <c r="AD183" s="1067"/>
      <c r="AE183" s="1091"/>
      <c r="AF183" s="1076"/>
      <c r="AG183" s="1067"/>
      <c r="AH183" s="1085"/>
      <c r="AI183" s="1076"/>
      <c r="AJ183" s="1076"/>
      <c r="AK183" s="1079"/>
      <c r="AL183" s="1082"/>
      <c r="AM183" s="694"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096"/>
      <c r="AP183" s="1058"/>
      <c r="AQ183" s="914"/>
      <c r="AR183" s="836"/>
      <c r="AS183" s="836"/>
      <c r="AT183" s="836"/>
      <c r="AU183" s="836"/>
      <c r="AV183" s="836"/>
      <c r="AW183" s="836"/>
      <c r="AX183" s="1097"/>
      <c r="AY183" s="1096"/>
      <c r="AZ183"/>
      <c r="BA183"/>
      <c r="BB183"/>
      <c r="BC183"/>
      <c r="BD183"/>
      <c r="BE183"/>
      <c r="BF183"/>
      <c r="BG183"/>
    </row>
    <row r="184" spans="1:59" ht="30" customHeight="1">
      <c r="A184" s="1098">
        <v>44</v>
      </c>
      <c r="B184" s="1218" t="str">
        <f>IF(基本情報入力シート!B83="", "",基本情報入力シート!B83)</f>
        <v/>
      </c>
      <c r="C184" s="1219"/>
      <c r="D184" s="1219"/>
      <c r="E184" s="1219"/>
      <c r="F184" s="1220"/>
      <c r="G184" s="1221" t="str">
        <f>IF(基本情報入力シート!L83="", "",基本情報入力シート!L83)</f>
        <v/>
      </c>
      <c r="H184" s="1221" t="str">
        <f>IF(基本情報入力シート!Q83="", "",基本情報入力シート!Q83)</f>
        <v/>
      </c>
      <c r="I184" s="1221" t="str">
        <f>IF(基本情報入力シート!V83="", "",基本情報入力シート!V83)</f>
        <v/>
      </c>
      <c r="J184" s="1221" t="str">
        <f>IF(基本情報入力シート!W83="", "",基本情報入力シート!W83)</f>
        <v/>
      </c>
      <c r="K184" s="1221" t="str">
        <f>IF(基本情報入力シート!X83="", "",基本情報入力シート!X83)</f>
        <v/>
      </c>
      <c r="L184" s="1222" t="str">
        <f>IF(基本情報入力シート!AC83=0, "",基本情報入力シート!AC83)</f>
        <v/>
      </c>
      <c r="M184" s="1215" t="str">
        <f>IF(基本情報入力シート!AD83="", "",基本情報入力シート!AD83)</f>
        <v/>
      </c>
      <c r="N184" s="1103"/>
      <c r="O184" s="1106" t="str">
        <f>IFERROR(VLOOKUP(K184,【参考】数式用２!$A$2:$AD$48,MATCH(N184,【参考】数式用２!$C$4:$AD$4,0)+2,0),"")</f>
        <v/>
      </c>
      <c r="P184" s="1055"/>
      <c r="Q184" s="1068" t="str">
        <f>IFERROR(VLOOKUP(K184,【参考】数式用２!$A$2:$AC$48,MATCH(P184,【参考】数式用２!$C$4:$AC$4,0)+2,0),"")</f>
        <v/>
      </c>
      <c r="R184" s="1071" t="s">
        <v>269</v>
      </c>
      <c r="S184" s="1059"/>
      <c r="T184" s="1062" t="s">
        <v>357</v>
      </c>
      <c r="U184" s="1059"/>
      <c r="V184" s="1062" t="s">
        <v>358</v>
      </c>
      <c r="W184" s="1059"/>
      <c r="X184" s="1062" t="s">
        <v>357</v>
      </c>
      <c r="Y184" s="1059"/>
      <c r="Z184" s="1062" t="s">
        <v>359</v>
      </c>
      <c r="AA184" s="1062" t="s">
        <v>172</v>
      </c>
      <c r="AB184" s="1062" t="str">
        <f>IF(S184&gt;=1,(W184*12+Y184)-(S184*12+U184)+1,"")</f>
        <v/>
      </c>
      <c r="AC184" s="1086" t="s">
        <v>360</v>
      </c>
      <c r="AD184" s="1065" t="str">
        <f>IFERROR(ROUNDDOWN(ROUND(L184*Q184,0)*M184,0)*AB184,"")</f>
        <v/>
      </c>
      <c r="AE184" s="1089" t="str">
        <f>IFERROR(ROUNDDOWN(ROUNDDOWN(ROUND(L184*VLOOKUP(K184,【参考】数式用２!$A$2:$AC$48,MATCH("処遇改善加算Ⅳ",【参考】数式用２!$C$4:$O$4,0)+2,0),0)*M184,0)*AB184*0.5,0), "")</f>
        <v/>
      </c>
      <c r="AF184" s="1074"/>
      <c r="AG184" s="1065" t="str">
        <f>IF(AND(AQ184&lt;&gt;"対象外", P184&lt;&gt;""),ROUNDDOWN(ROUND(L184*VLOOKUP(K184,【参考】数式用２!$A$2:$K$48,MATCH("ベア加算あり",【参考】数式用２!$C$4:$K$4,0)+2,0),0)*M184,0)*AB184,"")</f>
        <v/>
      </c>
      <c r="AH184" s="1083"/>
      <c r="AI184" s="1074"/>
      <c r="AJ184" s="1074"/>
      <c r="AK184" s="1077"/>
      <c r="AL184" s="1080"/>
      <c r="AM184" s="693" t="str">
        <f t="shared" ref="AM184" si="126">IF(Q184="","",IF(Q184&lt;O184,"！加算の要件上は問題ありませんが、令和６年度末の加算率と比較して、令和７年度の加算率が低くなっています。",""))</f>
        <v/>
      </c>
      <c r="AN184" s="385"/>
      <c r="AO184" s="1095" t="str">
        <f>IF(K184&lt;&gt;"","Q列に色付け","")</f>
        <v/>
      </c>
      <c r="AP184" s="1058" t="str">
        <f>IF(AND(AE184&lt;&gt;0,AE184&lt;&gt;""),IF(AF184="○","入力済","未入力"),"")</f>
        <v/>
      </c>
      <c r="AQ184" s="912" t="str">
        <f>IFERROR((VLOOKUP(N184, 【参考】数式用２!$BE$5:$BE$13, 1,FALSE)), "対象外")</f>
        <v>対象外</v>
      </c>
      <c r="AR184" s="836" t="str">
        <f>IF(AG184&lt;&gt;"",IF(AH184="○","入力済","未入力"),"")</f>
        <v/>
      </c>
      <c r="AS184" s="836" t="str">
        <f>IF(AND(P184&lt;&gt;"", AI184=""), "未入力", "入力済")</f>
        <v>入力済</v>
      </c>
      <c r="AT184" s="836" t="str">
        <f>IF(AND(P184&lt;&gt;"", P184&lt;&gt;"処遇改善加算Ⅳ", AJ184=""), "未入力", "入力済")</f>
        <v>入力済</v>
      </c>
      <c r="AU184" s="836" t="str">
        <f>IFERROR(VLOOKUP(K184, 【参考】数式用２!$BB$5:$BC$48, 2, FALSE), "")</f>
        <v/>
      </c>
      <c r="AV184" s="836" t="str">
        <f>IF(AND(P184&lt;&gt;"処遇改善加算Ⅲ",P184&lt;&gt;"処遇改善加算Ⅳ", P184&lt;&gt;"", AU184&lt;&gt;"対象外"), 1,"")</f>
        <v/>
      </c>
      <c r="AW184" s="836" t="str">
        <f>IFERROR("_"&amp;VLOOKUP(K184, 【参考】数式用２!$AG$2:$AH$48, 2, FALSE), "")</f>
        <v/>
      </c>
      <c r="AX184" s="1097" t="str">
        <f>IF(AND(P184="処遇改善加算Ⅰ", AL184=""), "未入力","入力済")</f>
        <v>入力済</v>
      </c>
      <c r="AY184" s="1094" t="str">
        <f>G184</f>
        <v/>
      </c>
      <c r="AZ184"/>
      <c r="BA184"/>
      <c r="BB184"/>
      <c r="BC184"/>
      <c r="BD184"/>
      <c r="BE184"/>
      <c r="BF184"/>
      <c r="BG184"/>
    </row>
    <row r="185" spans="1:59" ht="14.4">
      <c r="A185" s="1099"/>
      <c r="B185" s="1203"/>
      <c r="C185" s="1204"/>
      <c r="D185" s="1204"/>
      <c r="E185" s="1204"/>
      <c r="F185" s="1205"/>
      <c r="G185" s="1210"/>
      <c r="H185" s="1210"/>
      <c r="I185" s="1210"/>
      <c r="J185" s="1210"/>
      <c r="K185" s="1210"/>
      <c r="L185" s="1213"/>
      <c r="M185" s="1216"/>
      <c r="N185" s="1104"/>
      <c r="O185" s="1107"/>
      <c r="P185" s="1056"/>
      <c r="Q185" s="1069"/>
      <c r="R185" s="1072"/>
      <c r="S185" s="1060"/>
      <c r="T185" s="1063"/>
      <c r="U185" s="1060"/>
      <c r="V185" s="1063"/>
      <c r="W185" s="1060"/>
      <c r="X185" s="1063"/>
      <c r="Y185" s="1060"/>
      <c r="Z185" s="1063"/>
      <c r="AA185" s="1063"/>
      <c r="AB185" s="1063"/>
      <c r="AC185" s="1087"/>
      <c r="AD185" s="1066"/>
      <c r="AE185" s="1090"/>
      <c r="AF185" s="1075"/>
      <c r="AG185" s="1066"/>
      <c r="AH185" s="1084"/>
      <c r="AI185" s="1075"/>
      <c r="AJ185" s="1075"/>
      <c r="AK185" s="1078"/>
      <c r="AL185" s="1081"/>
      <c r="AM185" s="1092"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095"/>
      <c r="AP185" s="1058"/>
      <c r="AQ185" s="913"/>
      <c r="AR185" s="836"/>
      <c r="AS185" s="836"/>
      <c r="AT185" s="836"/>
      <c r="AU185" s="836"/>
      <c r="AV185" s="836"/>
      <c r="AW185" s="836"/>
      <c r="AX185" s="1097"/>
      <c r="AY185" s="1095"/>
      <c r="AZ185"/>
      <c r="BA185"/>
      <c r="BB185"/>
      <c r="BC185"/>
      <c r="BD185"/>
      <c r="BE185"/>
      <c r="BF185"/>
      <c r="BG185"/>
    </row>
    <row r="186" spans="1:59" ht="14.4">
      <c r="A186" s="1100"/>
      <c r="B186" s="1203"/>
      <c r="C186" s="1204"/>
      <c r="D186" s="1204"/>
      <c r="E186" s="1204"/>
      <c r="F186" s="1205"/>
      <c r="G186" s="1210"/>
      <c r="H186" s="1210"/>
      <c r="I186" s="1210"/>
      <c r="J186" s="1210"/>
      <c r="K186" s="1210"/>
      <c r="L186" s="1213"/>
      <c r="M186" s="1216"/>
      <c r="N186" s="1104"/>
      <c r="O186" s="1107"/>
      <c r="P186" s="1056"/>
      <c r="Q186" s="1069"/>
      <c r="R186" s="1072"/>
      <c r="S186" s="1060"/>
      <c r="T186" s="1063"/>
      <c r="U186" s="1060"/>
      <c r="V186" s="1063"/>
      <c r="W186" s="1060"/>
      <c r="X186" s="1063"/>
      <c r="Y186" s="1060"/>
      <c r="Z186" s="1063"/>
      <c r="AA186" s="1063"/>
      <c r="AB186" s="1063"/>
      <c r="AC186" s="1087"/>
      <c r="AD186" s="1066"/>
      <c r="AE186" s="1090"/>
      <c r="AF186" s="1075"/>
      <c r="AG186" s="1066"/>
      <c r="AH186" s="1084"/>
      <c r="AI186" s="1075"/>
      <c r="AJ186" s="1075"/>
      <c r="AK186" s="1078"/>
      <c r="AL186" s="1081"/>
      <c r="AM186" s="1093"/>
      <c r="AN186" s="385"/>
      <c r="AO186" s="1095"/>
      <c r="AP186" s="1058"/>
      <c r="AQ186" s="913"/>
      <c r="AR186" s="836"/>
      <c r="AS186" s="836"/>
      <c r="AT186" s="836"/>
      <c r="AU186" s="836"/>
      <c r="AV186" s="836"/>
      <c r="AW186" s="836"/>
      <c r="AX186" s="1097"/>
      <c r="AY186" s="1095"/>
      <c r="AZ186"/>
      <c r="BA186"/>
      <c r="BB186"/>
      <c r="BC186"/>
      <c r="BD186"/>
      <c r="BE186"/>
      <c r="BF186"/>
      <c r="BG186"/>
    </row>
    <row r="187" spans="1:59" ht="30" customHeight="1" thickBot="1">
      <c r="A187" s="1101"/>
      <c r="B187" s="1206"/>
      <c r="C187" s="1207"/>
      <c r="D187" s="1207"/>
      <c r="E187" s="1207"/>
      <c r="F187" s="1208"/>
      <c r="G187" s="1211"/>
      <c r="H187" s="1211"/>
      <c r="I187" s="1211"/>
      <c r="J187" s="1211"/>
      <c r="K187" s="1211"/>
      <c r="L187" s="1214"/>
      <c r="M187" s="1217"/>
      <c r="N187" s="1105"/>
      <c r="O187" s="1108"/>
      <c r="P187" s="1057"/>
      <c r="Q187" s="1070"/>
      <c r="R187" s="1073"/>
      <c r="S187" s="1061"/>
      <c r="T187" s="1064"/>
      <c r="U187" s="1061"/>
      <c r="V187" s="1064"/>
      <c r="W187" s="1061"/>
      <c r="X187" s="1064"/>
      <c r="Y187" s="1061"/>
      <c r="Z187" s="1064"/>
      <c r="AA187" s="1064"/>
      <c r="AB187" s="1064"/>
      <c r="AC187" s="1088"/>
      <c r="AD187" s="1067"/>
      <c r="AE187" s="1091"/>
      <c r="AF187" s="1076"/>
      <c r="AG187" s="1067"/>
      <c r="AH187" s="1085"/>
      <c r="AI187" s="1076"/>
      <c r="AJ187" s="1076"/>
      <c r="AK187" s="1079"/>
      <c r="AL187" s="1082"/>
      <c r="AM187" s="694"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095"/>
      <c r="AP187" s="1058"/>
      <c r="AQ187" s="914"/>
      <c r="AR187" s="836"/>
      <c r="AS187" s="836"/>
      <c r="AT187" s="836"/>
      <c r="AU187" s="836"/>
      <c r="AV187" s="836"/>
      <c r="AW187" s="836"/>
      <c r="AX187" s="1097"/>
      <c r="AY187" s="1096"/>
      <c r="AZ187"/>
      <c r="BA187"/>
      <c r="BB187"/>
      <c r="BC187"/>
      <c r="BD187"/>
      <c r="BE187"/>
      <c r="BF187"/>
      <c r="BG187"/>
    </row>
    <row r="188" spans="1:59" ht="30" customHeight="1">
      <c r="A188" s="1098">
        <v>45</v>
      </c>
      <c r="B188" s="1218" t="str">
        <f>IF(基本情報入力シート!B84="", "",基本情報入力シート!B84)</f>
        <v/>
      </c>
      <c r="C188" s="1219"/>
      <c r="D188" s="1219"/>
      <c r="E188" s="1219"/>
      <c r="F188" s="1220"/>
      <c r="G188" s="1221" t="str">
        <f>IF(基本情報入力シート!L84="", "",基本情報入力シート!L84)</f>
        <v/>
      </c>
      <c r="H188" s="1221" t="str">
        <f>IF(基本情報入力シート!Q84="", "",基本情報入力シート!Q84)</f>
        <v/>
      </c>
      <c r="I188" s="1221" t="str">
        <f>IF(基本情報入力シート!V84="", "",基本情報入力シート!V84)</f>
        <v/>
      </c>
      <c r="J188" s="1221" t="str">
        <f>IF(基本情報入力シート!W84="", "",基本情報入力シート!W84)</f>
        <v/>
      </c>
      <c r="K188" s="1221" t="str">
        <f>IF(基本情報入力シート!X84="", "",基本情報入力シート!X84)</f>
        <v/>
      </c>
      <c r="L188" s="1222" t="str">
        <f>IF(基本情報入力シート!AC84=0, "",基本情報入力シート!AC84)</f>
        <v/>
      </c>
      <c r="M188" s="1215" t="str">
        <f>IF(基本情報入力シート!AD84="", "",基本情報入力シート!AD84)</f>
        <v/>
      </c>
      <c r="N188" s="1103"/>
      <c r="O188" s="1106" t="str">
        <f>IFERROR(VLOOKUP(K188,【参考】数式用２!$A$2:$AD$48,MATCH(N188,【参考】数式用２!$C$4:$AD$4,0)+2,0),"")</f>
        <v/>
      </c>
      <c r="P188" s="1055"/>
      <c r="Q188" s="1068" t="str">
        <f>IFERROR(VLOOKUP(K188,【参考】数式用２!$A$2:$AC$48,MATCH(P188,【参考】数式用２!$C$4:$AC$4,0)+2,0),"")</f>
        <v/>
      </c>
      <c r="R188" s="1071" t="s">
        <v>269</v>
      </c>
      <c r="S188" s="1059"/>
      <c r="T188" s="1062" t="s">
        <v>357</v>
      </c>
      <c r="U188" s="1059"/>
      <c r="V188" s="1062" t="s">
        <v>358</v>
      </c>
      <c r="W188" s="1059"/>
      <c r="X188" s="1062" t="s">
        <v>357</v>
      </c>
      <c r="Y188" s="1059"/>
      <c r="Z188" s="1062" t="s">
        <v>359</v>
      </c>
      <c r="AA188" s="1062" t="s">
        <v>172</v>
      </c>
      <c r="AB188" s="1062" t="str">
        <f>IF(S188&gt;=1,(W188*12+Y188)-(S188*12+U188)+1,"")</f>
        <v/>
      </c>
      <c r="AC188" s="1086" t="s">
        <v>360</v>
      </c>
      <c r="AD188" s="1065" t="str">
        <f>IFERROR(ROUNDDOWN(ROUND(L188*Q188,0)*M188,0)*AB188,"")</f>
        <v/>
      </c>
      <c r="AE188" s="1089" t="str">
        <f>IFERROR(ROUNDDOWN(ROUNDDOWN(ROUND(L188*VLOOKUP(K188,【参考】数式用２!$A$2:$AC$48,MATCH("処遇改善加算Ⅳ",【参考】数式用２!$C$4:$O$4,0)+2,0),0)*M188,0)*AB188*0.5,0), "")</f>
        <v/>
      </c>
      <c r="AF188" s="1074"/>
      <c r="AG188" s="1065" t="str">
        <f>IF(AND(AQ188&lt;&gt;"対象外", P188&lt;&gt;""),ROUNDDOWN(ROUND(L188*VLOOKUP(K188,【参考】数式用２!$A$2:$K$48,MATCH("ベア加算あり",【参考】数式用２!$C$4:$K$4,0)+2,0),0)*M188,0)*AB188,"")</f>
        <v/>
      </c>
      <c r="AH188" s="1083"/>
      <c r="AI188" s="1074"/>
      <c r="AJ188" s="1074"/>
      <c r="AK188" s="1077"/>
      <c r="AL188" s="1080"/>
      <c r="AM188" s="693" t="str">
        <f t="shared" ref="AM188" si="129">IF(Q188="","",IF(Q188&lt;O188,"！加算の要件上は問題ありませんが、令和６年度末の加算率と比較して、令和７年度の加算率が低くなっています。",""))</f>
        <v/>
      </c>
      <c r="AN188" s="385"/>
      <c r="AO188" s="1094" t="str">
        <f>IF(K188&lt;&gt;"","Q列に色付け","")</f>
        <v/>
      </c>
      <c r="AP188" s="1058" t="str">
        <f>IF(AND(AE188&lt;&gt;0,AE188&lt;&gt;""),IF(AF188="○","入力済","未入力"),"")</f>
        <v/>
      </c>
      <c r="AQ188" s="912" t="str">
        <f>IFERROR((VLOOKUP(N188, 【参考】数式用２!$BE$5:$BE$13, 1,FALSE)), "対象外")</f>
        <v>対象外</v>
      </c>
      <c r="AR188" s="836" t="str">
        <f>IF(AG188&lt;&gt;"",IF(AH188="○","入力済","未入力"),"")</f>
        <v/>
      </c>
      <c r="AS188" s="836" t="str">
        <f>IF(AND(P188&lt;&gt;"", AI188=""), "未入力", "入力済")</f>
        <v>入力済</v>
      </c>
      <c r="AT188" s="836" t="str">
        <f>IF(AND(P188&lt;&gt;"", P188&lt;&gt;"処遇改善加算Ⅳ", AJ188=""), "未入力", "入力済")</f>
        <v>入力済</v>
      </c>
      <c r="AU188" s="836" t="str">
        <f>IFERROR(VLOOKUP(K188, 【参考】数式用２!$BB$5:$BC$48, 2, FALSE), "")</f>
        <v/>
      </c>
      <c r="AV188" s="836" t="str">
        <f>IF(AND(P188&lt;&gt;"処遇改善加算Ⅲ",P188&lt;&gt;"処遇改善加算Ⅳ", P188&lt;&gt;"", AU188&lt;&gt;"対象外"), 1,"")</f>
        <v/>
      </c>
      <c r="AW188" s="836" t="str">
        <f>IFERROR("_"&amp;VLOOKUP(K188, 【参考】数式用２!$AG$2:$AH$48, 2, FALSE), "")</f>
        <v/>
      </c>
      <c r="AX188" s="1097" t="str">
        <f>IF(AND(P188="処遇改善加算Ⅰ", AL188=""), "未入力","入力済")</f>
        <v>入力済</v>
      </c>
      <c r="AY188" s="1094" t="str">
        <f>G188</f>
        <v/>
      </c>
      <c r="AZ188"/>
      <c r="BA188"/>
      <c r="BB188"/>
      <c r="BC188"/>
      <c r="BD188"/>
      <c r="BE188"/>
      <c r="BF188"/>
      <c r="BG188"/>
    </row>
    <row r="189" spans="1:59" ht="14.4">
      <c r="A189" s="1099"/>
      <c r="B189" s="1203"/>
      <c r="C189" s="1204"/>
      <c r="D189" s="1204"/>
      <c r="E189" s="1204"/>
      <c r="F189" s="1205"/>
      <c r="G189" s="1210"/>
      <c r="H189" s="1210"/>
      <c r="I189" s="1210"/>
      <c r="J189" s="1210"/>
      <c r="K189" s="1210"/>
      <c r="L189" s="1213"/>
      <c r="M189" s="1216"/>
      <c r="N189" s="1104"/>
      <c r="O189" s="1107"/>
      <c r="P189" s="1056"/>
      <c r="Q189" s="1069"/>
      <c r="R189" s="1072"/>
      <c r="S189" s="1060"/>
      <c r="T189" s="1063"/>
      <c r="U189" s="1060"/>
      <c r="V189" s="1063"/>
      <c r="W189" s="1060"/>
      <c r="X189" s="1063"/>
      <c r="Y189" s="1060"/>
      <c r="Z189" s="1063"/>
      <c r="AA189" s="1063"/>
      <c r="AB189" s="1063"/>
      <c r="AC189" s="1087"/>
      <c r="AD189" s="1066"/>
      <c r="AE189" s="1090"/>
      <c r="AF189" s="1075"/>
      <c r="AG189" s="1066"/>
      <c r="AH189" s="1084"/>
      <c r="AI189" s="1075"/>
      <c r="AJ189" s="1075"/>
      <c r="AK189" s="1078"/>
      <c r="AL189" s="1081"/>
      <c r="AM189" s="1092"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095"/>
      <c r="AP189" s="1058"/>
      <c r="AQ189" s="913"/>
      <c r="AR189" s="836"/>
      <c r="AS189" s="836"/>
      <c r="AT189" s="836"/>
      <c r="AU189" s="836"/>
      <c r="AV189" s="836"/>
      <c r="AW189" s="836"/>
      <c r="AX189" s="1097"/>
      <c r="AY189" s="1095"/>
      <c r="AZ189"/>
      <c r="BA189"/>
      <c r="BB189"/>
      <c r="BC189"/>
      <c r="BD189"/>
      <c r="BE189"/>
      <c r="BF189"/>
      <c r="BG189"/>
    </row>
    <row r="190" spans="1:59" ht="14.4">
      <c r="A190" s="1100"/>
      <c r="B190" s="1203"/>
      <c r="C190" s="1204"/>
      <c r="D190" s="1204"/>
      <c r="E190" s="1204"/>
      <c r="F190" s="1205"/>
      <c r="G190" s="1210"/>
      <c r="H190" s="1210"/>
      <c r="I190" s="1210"/>
      <c r="J190" s="1210"/>
      <c r="K190" s="1210"/>
      <c r="L190" s="1213"/>
      <c r="M190" s="1216"/>
      <c r="N190" s="1104"/>
      <c r="O190" s="1107"/>
      <c r="P190" s="1056"/>
      <c r="Q190" s="1069"/>
      <c r="R190" s="1072"/>
      <c r="S190" s="1060"/>
      <c r="T190" s="1063"/>
      <c r="U190" s="1060"/>
      <c r="V190" s="1063"/>
      <c r="W190" s="1060"/>
      <c r="X190" s="1063"/>
      <c r="Y190" s="1060"/>
      <c r="Z190" s="1063"/>
      <c r="AA190" s="1063"/>
      <c r="AB190" s="1063"/>
      <c r="AC190" s="1087"/>
      <c r="AD190" s="1066"/>
      <c r="AE190" s="1090"/>
      <c r="AF190" s="1075"/>
      <c r="AG190" s="1066"/>
      <c r="AH190" s="1084"/>
      <c r="AI190" s="1075"/>
      <c r="AJ190" s="1075"/>
      <c r="AK190" s="1078"/>
      <c r="AL190" s="1081"/>
      <c r="AM190" s="1093"/>
      <c r="AN190" s="385"/>
      <c r="AO190" s="1095"/>
      <c r="AP190" s="1058"/>
      <c r="AQ190" s="913"/>
      <c r="AR190" s="836"/>
      <c r="AS190" s="836"/>
      <c r="AT190" s="836"/>
      <c r="AU190" s="836"/>
      <c r="AV190" s="836"/>
      <c r="AW190" s="836"/>
      <c r="AX190" s="1097"/>
      <c r="AY190" s="1095"/>
      <c r="AZ190"/>
      <c r="BA190"/>
      <c r="BB190"/>
      <c r="BC190"/>
      <c r="BD190"/>
      <c r="BE190"/>
      <c r="BF190"/>
      <c r="BG190"/>
    </row>
    <row r="191" spans="1:59" ht="30" customHeight="1" thickBot="1">
      <c r="A191" s="1101"/>
      <c r="B191" s="1206"/>
      <c r="C191" s="1207"/>
      <c r="D191" s="1207"/>
      <c r="E191" s="1207"/>
      <c r="F191" s="1208"/>
      <c r="G191" s="1211"/>
      <c r="H191" s="1211"/>
      <c r="I191" s="1211"/>
      <c r="J191" s="1211"/>
      <c r="K191" s="1211"/>
      <c r="L191" s="1214"/>
      <c r="M191" s="1217"/>
      <c r="N191" s="1105"/>
      <c r="O191" s="1108"/>
      <c r="P191" s="1057"/>
      <c r="Q191" s="1070"/>
      <c r="R191" s="1073"/>
      <c r="S191" s="1061"/>
      <c r="T191" s="1064"/>
      <c r="U191" s="1061"/>
      <c r="V191" s="1064"/>
      <c r="W191" s="1061"/>
      <c r="X191" s="1064"/>
      <c r="Y191" s="1061"/>
      <c r="Z191" s="1064"/>
      <c r="AA191" s="1064"/>
      <c r="AB191" s="1064"/>
      <c r="AC191" s="1088"/>
      <c r="AD191" s="1067"/>
      <c r="AE191" s="1091"/>
      <c r="AF191" s="1076"/>
      <c r="AG191" s="1067"/>
      <c r="AH191" s="1085"/>
      <c r="AI191" s="1076"/>
      <c r="AJ191" s="1076"/>
      <c r="AK191" s="1079"/>
      <c r="AL191" s="1082"/>
      <c r="AM191" s="694"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096"/>
      <c r="AP191" s="1058"/>
      <c r="AQ191" s="914"/>
      <c r="AR191" s="836"/>
      <c r="AS191" s="836"/>
      <c r="AT191" s="836"/>
      <c r="AU191" s="836"/>
      <c r="AV191" s="836"/>
      <c r="AW191" s="836"/>
      <c r="AX191" s="1097"/>
      <c r="AY191" s="1096"/>
      <c r="AZ191"/>
      <c r="BA191"/>
      <c r="BB191"/>
      <c r="BC191"/>
      <c r="BD191"/>
      <c r="BE191"/>
      <c r="BF191"/>
      <c r="BG191"/>
    </row>
    <row r="192" spans="1:59" ht="30" customHeight="1">
      <c r="A192" s="1098">
        <v>46</v>
      </c>
      <c r="B192" s="1218" t="str">
        <f>IF(基本情報入力シート!B85="", "",基本情報入力シート!B85)</f>
        <v/>
      </c>
      <c r="C192" s="1219"/>
      <c r="D192" s="1219"/>
      <c r="E192" s="1219"/>
      <c r="F192" s="1220"/>
      <c r="G192" s="1221" t="str">
        <f>IF(基本情報入力シート!L85="", "",基本情報入力シート!L85)</f>
        <v/>
      </c>
      <c r="H192" s="1221" t="str">
        <f>IF(基本情報入力シート!Q85="", "",基本情報入力シート!Q85)</f>
        <v/>
      </c>
      <c r="I192" s="1221" t="str">
        <f>IF(基本情報入力シート!V85="", "",基本情報入力シート!V85)</f>
        <v/>
      </c>
      <c r="J192" s="1221" t="str">
        <f>IF(基本情報入力シート!W85="", "",基本情報入力シート!W85)</f>
        <v/>
      </c>
      <c r="K192" s="1221" t="str">
        <f>IF(基本情報入力シート!X85="", "",基本情報入力シート!X85)</f>
        <v/>
      </c>
      <c r="L192" s="1222" t="str">
        <f>IF(基本情報入力シート!AC85=0, "",基本情報入力シート!AC85)</f>
        <v/>
      </c>
      <c r="M192" s="1215" t="str">
        <f>IF(基本情報入力シート!AD85="", "",基本情報入力シート!AD85)</f>
        <v/>
      </c>
      <c r="N192" s="1103"/>
      <c r="O192" s="1106" t="str">
        <f>IFERROR(VLOOKUP(K192,【参考】数式用２!$A$2:$AD$48,MATCH(N192,【参考】数式用２!$C$4:$AD$4,0)+2,0),"")</f>
        <v/>
      </c>
      <c r="P192" s="1055"/>
      <c r="Q192" s="1068" t="str">
        <f>IFERROR(VLOOKUP(K192,【参考】数式用２!$A$2:$AC$48,MATCH(P192,【参考】数式用２!$C$4:$AC$4,0)+2,0),"")</f>
        <v/>
      </c>
      <c r="R192" s="1071" t="s">
        <v>269</v>
      </c>
      <c r="S192" s="1059"/>
      <c r="T192" s="1062" t="s">
        <v>357</v>
      </c>
      <c r="U192" s="1059"/>
      <c r="V192" s="1062" t="s">
        <v>358</v>
      </c>
      <c r="W192" s="1059"/>
      <c r="X192" s="1062" t="s">
        <v>357</v>
      </c>
      <c r="Y192" s="1059"/>
      <c r="Z192" s="1062" t="s">
        <v>359</v>
      </c>
      <c r="AA192" s="1062" t="s">
        <v>172</v>
      </c>
      <c r="AB192" s="1062" t="str">
        <f>IF(S192&gt;=1,(W192*12+Y192)-(S192*12+U192)+1,"")</f>
        <v/>
      </c>
      <c r="AC192" s="1086" t="s">
        <v>360</v>
      </c>
      <c r="AD192" s="1065" t="str">
        <f>IFERROR(ROUNDDOWN(ROUND(L192*Q192,0)*M192,0)*AB192,"")</f>
        <v/>
      </c>
      <c r="AE192" s="1089" t="str">
        <f>IFERROR(ROUNDDOWN(ROUNDDOWN(ROUND(L192*VLOOKUP(K192,【参考】数式用２!$A$2:$AC$48,MATCH("処遇改善加算Ⅳ",【参考】数式用２!$C$4:$O$4,0)+2,0),0)*M192,0)*AB192*0.5,0), "")</f>
        <v/>
      </c>
      <c r="AF192" s="1074"/>
      <c r="AG192" s="1065" t="str">
        <f>IF(AND(AQ192&lt;&gt;"対象外", P192&lt;&gt;""),ROUNDDOWN(ROUND(L192*VLOOKUP(K192,【参考】数式用２!$A$2:$K$48,MATCH("ベア加算あり",【参考】数式用２!$C$4:$K$4,0)+2,0),0)*M192,0)*AB192,"")</f>
        <v/>
      </c>
      <c r="AH192" s="1083"/>
      <c r="AI192" s="1074"/>
      <c r="AJ192" s="1074"/>
      <c r="AK192" s="1077"/>
      <c r="AL192" s="1080"/>
      <c r="AM192" s="693" t="str">
        <f t="shared" ref="AM192" si="132">IF(Q192="","",IF(Q192&lt;O192,"！加算の要件上は問題ありませんが、令和６年度末の加算率と比較して、令和７年度の加算率が低くなっています。",""))</f>
        <v/>
      </c>
      <c r="AN192" s="385"/>
      <c r="AO192" s="1095" t="str">
        <f>IF(K192&lt;&gt;"","Q列に色付け","")</f>
        <v/>
      </c>
      <c r="AP192" s="1058" t="str">
        <f>IF(AND(AE192&lt;&gt;0,AE192&lt;&gt;""),IF(AF192="○","入力済","未入力"),"")</f>
        <v/>
      </c>
      <c r="AQ192" s="912" t="str">
        <f>IFERROR((VLOOKUP(N192, 【参考】数式用２!$BE$5:$BE$13, 1,FALSE)), "対象外")</f>
        <v>対象外</v>
      </c>
      <c r="AR192" s="836" t="str">
        <f>IF(AG192&lt;&gt;"",IF(AH192="○","入力済","未入力"),"")</f>
        <v/>
      </c>
      <c r="AS192" s="836" t="str">
        <f>IF(AND(P192&lt;&gt;"", AI192=""), "未入力", "入力済")</f>
        <v>入力済</v>
      </c>
      <c r="AT192" s="836" t="str">
        <f>IF(AND(P192&lt;&gt;"", P192&lt;&gt;"処遇改善加算Ⅳ", AJ192=""), "未入力", "入力済")</f>
        <v>入力済</v>
      </c>
      <c r="AU192" s="836" t="str">
        <f>IFERROR(VLOOKUP(K192, 【参考】数式用２!$BB$5:$BC$48, 2, FALSE), "")</f>
        <v/>
      </c>
      <c r="AV192" s="836" t="str">
        <f>IF(AND(P192&lt;&gt;"処遇改善加算Ⅲ",P192&lt;&gt;"処遇改善加算Ⅳ", P192&lt;&gt;"", AU192&lt;&gt;"対象外"), 1,"")</f>
        <v/>
      </c>
      <c r="AW192" s="836" t="str">
        <f>IFERROR("_"&amp;VLOOKUP(K192, 【参考】数式用２!$AG$2:$AH$48, 2, FALSE), "")</f>
        <v/>
      </c>
      <c r="AX192" s="1097" t="str">
        <f>IF(AND(P192="処遇改善加算Ⅰ", AL192=""), "未入力","入力済")</f>
        <v>入力済</v>
      </c>
      <c r="AY192" s="1094" t="str">
        <f>G192</f>
        <v/>
      </c>
      <c r="AZ192"/>
      <c r="BA192"/>
      <c r="BB192"/>
      <c r="BC192"/>
      <c r="BD192"/>
      <c r="BE192"/>
      <c r="BF192"/>
      <c r="BG192"/>
    </row>
    <row r="193" spans="1:59" ht="14.4">
      <c r="A193" s="1099"/>
      <c r="B193" s="1203"/>
      <c r="C193" s="1204"/>
      <c r="D193" s="1204"/>
      <c r="E193" s="1204"/>
      <c r="F193" s="1205"/>
      <c r="G193" s="1210"/>
      <c r="H193" s="1210"/>
      <c r="I193" s="1210"/>
      <c r="J193" s="1210"/>
      <c r="K193" s="1210"/>
      <c r="L193" s="1213"/>
      <c r="M193" s="1216"/>
      <c r="N193" s="1104"/>
      <c r="O193" s="1107"/>
      <c r="P193" s="1056"/>
      <c r="Q193" s="1069"/>
      <c r="R193" s="1072"/>
      <c r="S193" s="1060"/>
      <c r="T193" s="1063"/>
      <c r="U193" s="1060"/>
      <c r="V193" s="1063"/>
      <c r="W193" s="1060"/>
      <c r="X193" s="1063"/>
      <c r="Y193" s="1060"/>
      <c r="Z193" s="1063"/>
      <c r="AA193" s="1063"/>
      <c r="AB193" s="1063"/>
      <c r="AC193" s="1087"/>
      <c r="AD193" s="1066"/>
      <c r="AE193" s="1090"/>
      <c r="AF193" s="1075"/>
      <c r="AG193" s="1066"/>
      <c r="AH193" s="1084"/>
      <c r="AI193" s="1075"/>
      <c r="AJ193" s="1075"/>
      <c r="AK193" s="1078"/>
      <c r="AL193" s="1081"/>
      <c r="AM193" s="1092"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095"/>
      <c r="AP193" s="1058"/>
      <c r="AQ193" s="913"/>
      <c r="AR193" s="836"/>
      <c r="AS193" s="836"/>
      <c r="AT193" s="836"/>
      <c r="AU193" s="836"/>
      <c r="AV193" s="836"/>
      <c r="AW193" s="836"/>
      <c r="AX193" s="1097"/>
      <c r="AY193" s="1095"/>
      <c r="AZ193"/>
      <c r="BA193"/>
      <c r="BB193"/>
      <c r="BC193"/>
      <c r="BD193"/>
      <c r="BE193"/>
      <c r="BF193"/>
      <c r="BG193"/>
    </row>
    <row r="194" spans="1:59" ht="14.4">
      <c r="A194" s="1100"/>
      <c r="B194" s="1203"/>
      <c r="C194" s="1204"/>
      <c r="D194" s="1204"/>
      <c r="E194" s="1204"/>
      <c r="F194" s="1205"/>
      <c r="G194" s="1210"/>
      <c r="H194" s="1210"/>
      <c r="I194" s="1210"/>
      <c r="J194" s="1210"/>
      <c r="K194" s="1210"/>
      <c r="L194" s="1213"/>
      <c r="M194" s="1216"/>
      <c r="N194" s="1104"/>
      <c r="O194" s="1107"/>
      <c r="P194" s="1056"/>
      <c r="Q194" s="1069"/>
      <c r="R194" s="1072"/>
      <c r="S194" s="1060"/>
      <c r="T194" s="1063"/>
      <c r="U194" s="1060"/>
      <c r="V194" s="1063"/>
      <c r="W194" s="1060"/>
      <c r="X194" s="1063"/>
      <c r="Y194" s="1060"/>
      <c r="Z194" s="1063"/>
      <c r="AA194" s="1063"/>
      <c r="AB194" s="1063"/>
      <c r="AC194" s="1087"/>
      <c r="AD194" s="1066"/>
      <c r="AE194" s="1090"/>
      <c r="AF194" s="1075"/>
      <c r="AG194" s="1066"/>
      <c r="AH194" s="1084"/>
      <c r="AI194" s="1075"/>
      <c r="AJ194" s="1075"/>
      <c r="AK194" s="1078"/>
      <c r="AL194" s="1081"/>
      <c r="AM194" s="1093"/>
      <c r="AN194" s="385"/>
      <c r="AO194" s="1095"/>
      <c r="AP194" s="1058"/>
      <c r="AQ194" s="913"/>
      <c r="AR194" s="836"/>
      <c r="AS194" s="836"/>
      <c r="AT194" s="836"/>
      <c r="AU194" s="836"/>
      <c r="AV194" s="836"/>
      <c r="AW194" s="836"/>
      <c r="AX194" s="1097"/>
      <c r="AY194" s="1095"/>
      <c r="AZ194"/>
      <c r="BA194"/>
      <c r="BB194"/>
      <c r="BC194"/>
      <c r="BD194"/>
      <c r="BE194"/>
      <c r="BF194"/>
      <c r="BG194"/>
    </row>
    <row r="195" spans="1:59" ht="30" customHeight="1" thickBot="1">
      <c r="A195" s="1101"/>
      <c r="B195" s="1206"/>
      <c r="C195" s="1207"/>
      <c r="D195" s="1207"/>
      <c r="E195" s="1207"/>
      <c r="F195" s="1208"/>
      <c r="G195" s="1211"/>
      <c r="H195" s="1211"/>
      <c r="I195" s="1211"/>
      <c r="J195" s="1211"/>
      <c r="K195" s="1211"/>
      <c r="L195" s="1214"/>
      <c r="M195" s="1217"/>
      <c r="N195" s="1105"/>
      <c r="O195" s="1108"/>
      <c r="P195" s="1057"/>
      <c r="Q195" s="1070"/>
      <c r="R195" s="1073"/>
      <c r="S195" s="1061"/>
      <c r="T195" s="1064"/>
      <c r="U195" s="1061"/>
      <c r="V195" s="1064"/>
      <c r="W195" s="1061"/>
      <c r="X195" s="1064"/>
      <c r="Y195" s="1061"/>
      <c r="Z195" s="1064"/>
      <c r="AA195" s="1064"/>
      <c r="AB195" s="1064"/>
      <c r="AC195" s="1088"/>
      <c r="AD195" s="1067"/>
      <c r="AE195" s="1091"/>
      <c r="AF195" s="1076"/>
      <c r="AG195" s="1067"/>
      <c r="AH195" s="1085"/>
      <c r="AI195" s="1076"/>
      <c r="AJ195" s="1076"/>
      <c r="AK195" s="1079"/>
      <c r="AL195" s="1082"/>
      <c r="AM195" s="694"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096"/>
      <c r="AP195" s="1058"/>
      <c r="AQ195" s="914"/>
      <c r="AR195" s="836"/>
      <c r="AS195" s="836"/>
      <c r="AT195" s="836"/>
      <c r="AU195" s="836"/>
      <c r="AV195" s="836"/>
      <c r="AW195" s="836"/>
      <c r="AX195" s="1097"/>
      <c r="AY195" s="1096"/>
      <c r="AZ195"/>
      <c r="BA195"/>
      <c r="BB195"/>
      <c r="BC195"/>
      <c r="BD195"/>
      <c r="BE195"/>
      <c r="BF195"/>
      <c r="BG195"/>
    </row>
    <row r="196" spans="1:59" ht="30" customHeight="1">
      <c r="A196" s="1098">
        <v>47</v>
      </c>
      <c r="B196" s="1218" t="str">
        <f>IF(基本情報入力シート!B86="", "",基本情報入力シート!B86)</f>
        <v/>
      </c>
      <c r="C196" s="1219"/>
      <c r="D196" s="1219"/>
      <c r="E196" s="1219"/>
      <c r="F196" s="1220"/>
      <c r="G196" s="1221" t="str">
        <f>IF(基本情報入力シート!L86="", "",基本情報入力シート!L86)</f>
        <v/>
      </c>
      <c r="H196" s="1221" t="str">
        <f>IF(基本情報入力シート!Q86="", "",基本情報入力シート!Q86)</f>
        <v/>
      </c>
      <c r="I196" s="1221" t="str">
        <f>IF(基本情報入力シート!V86="", "",基本情報入力シート!V86)</f>
        <v/>
      </c>
      <c r="J196" s="1221" t="str">
        <f>IF(基本情報入力シート!W86="", "",基本情報入力シート!W86)</f>
        <v/>
      </c>
      <c r="K196" s="1221" t="str">
        <f>IF(基本情報入力シート!X86="", "",基本情報入力シート!X86)</f>
        <v/>
      </c>
      <c r="L196" s="1222" t="str">
        <f>IF(基本情報入力シート!AC86=0, "",基本情報入力シート!AC86)</f>
        <v/>
      </c>
      <c r="M196" s="1215" t="str">
        <f>IF(基本情報入力シート!AD86="", "",基本情報入力シート!AD86)</f>
        <v/>
      </c>
      <c r="N196" s="1103"/>
      <c r="O196" s="1106" t="str">
        <f>IFERROR(VLOOKUP(K196,【参考】数式用２!$A$2:$AD$48,MATCH(N196,【参考】数式用２!$C$4:$AD$4,0)+2,0),"")</f>
        <v/>
      </c>
      <c r="P196" s="1055"/>
      <c r="Q196" s="1068" t="str">
        <f>IFERROR(VLOOKUP(K196,【参考】数式用２!$A$2:$AC$48,MATCH(P196,【参考】数式用２!$C$4:$AC$4,0)+2,0),"")</f>
        <v/>
      </c>
      <c r="R196" s="1071" t="s">
        <v>269</v>
      </c>
      <c r="S196" s="1059"/>
      <c r="T196" s="1062" t="s">
        <v>357</v>
      </c>
      <c r="U196" s="1059"/>
      <c r="V196" s="1062" t="s">
        <v>358</v>
      </c>
      <c r="W196" s="1059"/>
      <c r="X196" s="1062" t="s">
        <v>357</v>
      </c>
      <c r="Y196" s="1059"/>
      <c r="Z196" s="1062" t="s">
        <v>359</v>
      </c>
      <c r="AA196" s="1062" t="s">
        <v>172</v>
      </c>
      <c r="AB196" s="1062" t="str">
        <f>IF(S196&gt;=1,(W196*12+Y196)-(S196*12+U196)+1,"")</f>
        <v/>
      </c>
      <c r="AC196" s="1086" t="s">
        <v>360</v>
      </c>
      <c r="AD196" s="1065" t="str">
        <f>IFERROR(ROUNDDOWN(ROUND(L196*Q196,0)*M196,0)*AB196,"")</f>
        <v/>
      </c>
      <c r="AE196" s="1089" t="str">
        <f>IFERROR(ROUNDDOWN(ROUNDDOWN(ROUND(L196*VLOOKUP(K196,【参考】数式用２!$A$2:$AC$48,MATCH("処遇改善加算Ⅳ",【参考】数式用２!$C$4:$O$4,0)+2,0),0)*M196,0)*AB196*0.5,0), "")</f>
        <v/>
      </c>
      <c r="AF196" s="1074"/>
      <c r="AG196" s="1065" t="str">
        <f>IF(AND(AQ196&lt;&gt;"対象外", P196&lt;&gt;""),ROUNDDOWN(ROUND(L196*VLOOKUP(K196,【参考】数式用２!$A$2:$K$48,MATCH("ベア加算あり",【参考】数式用２!$C$4:$K$4,0)+2,0),0)*M196,0)*AB196,"")</f>
        <v/>
      </c>
      <c r="AH196" s="1083"/>
      <c r="AI196" s="1074"/>
      <c r="AJ196" s="1074"/>
      <c r="AK196" s="1077"/>
      <c r="AL196" s="1080"/>
      <c r="AM196" s="693" t="str">
        <f t="shared" ref="AM196" si="135">IF(Q196="","",IF(Q196&lt;O196,"！加算の要件上は問題ありませんが、令和６年度末の加算率と比較して、令和７年度の加算率が低くなっています。",""))</f>
        <v/>
      </c>
      <c r="AN196" s="385"/>
      <c r="AO196" s="1094" t="str">
        <f>IF(K196&lt;&gt;"","Q列に色付け","")</f>
        <v/>
      </c>
      <c r="AP196" s="1058" t="str">
        <f>IF(AND(AE196&lt;&gt;0,AE196&lt;&gt;""),IF(AF196="○","入力済","未入力"),"")</f>
        <v/>
      </c>
      <c r="AQ196" s="912" t="str">
        <f>IFERROR((VLOOKUP(N196, 【参考】数式用２!$BE$5:$BE$13, 1,FALSE)), "対象外")</f>
        <v>対象外</v>
      </c>
      <c r="AR196" s="836" t="str">
        <f>IF(AG196&lt;&gt;"",IF(AH196="○","入力済","未入力"),"")</f>
        <v/>
      </c>
      <c r="AS196" s="836" t="str">
        <f>IF(AND(P196&lt;&gt;"", AI196=""), "未入力", "入力済")</f>
        <v>入力済</v>
      </c>
      <c r="AT196" s="836" t="str">
        <f>IF(AND(P196&lt;&gt;"", P196&lt;&gt;"処遇改善加算Ⅳ", AJ196=""), "未入力", "入力済")</f>
        <v>入力済</v>
      </c>
      <c r="AU196" s="836" t="str">
        <f>IFERROR(VLOOKUP(K196, 【参考】数式用２!$BB$5:$BC$48, 2, FALSE), "")</f>
        <v/>
      </c>
      <c r="AV196" s="836" t="str">
        <f>IF(AND(P196&lt;&gt;"処遇改善加算Ⅲ",P196&lt;&gt;"処遇改善加算Ⅳ", P196&lt;&gt;"", AU196&lt;&gt;"対象外"), 1,"")</f>
        <v/>
      </c>
      <c r="AW196" s="836" t="str">
        <f>IFERROR("_"&amp;VLOOKUP(K196, 【参考】数式用２!$AG$2:$AH$48, 2, FALSE), "")</f>
        <v/>
      </c>
      <c r="AX196" s="1097" t="str">
        <f>IF(AND(P196="処遇改善加算Ⅰ", AL196=""), "未入力","入力済")</f>
        <v>入力済</v>
      </c>
      <c r="AY196" s="1094" t="str">
        <f>G196</f>
        <v/>
      </c>
      <c r="AZ196"/>
      <c r="BA196"/>
      <c r="BB196"/>
      <c r="BC196"/>
      <c r="BD196"/>
      <c r="BE196"/>
      <c r="BF196"/>
      <c r="BG196"/>
    </row>
    <row r="197" spans="1:59" ht="14.4">
      <c r="A197" s="1099"/>
      <c r="B197" s="1203"/>
      <c r="C197" s="1204"/>
      <c r="D197" s="1204"/>
      <c r="E197" s="1204"/>
      <c r="F197" s="1205"/>
      <c r="G197" s="1210"/>
      <c r="H197" s="1210"/>
      <c r="I197" s="1210"/>
      <c r="J197" s="1210"/>
      <c r="K197" s="1210"/>
      <c r="L197" s="1213"/>
      <c r="M197" s="1216"/>
      <c r="N197" s="1104"/>
      <c r="O197" s="1107"/>
      <c r="P197" s="1056"/>
      <c r="Q197" s="1069"/>
      <c r="R197" s="1072"/>
      <c r="S197" s="1060"/>
      <c r="T197" s="1063"/>
      <c r="U197" s="1060"/>
      <c r="V197" s="1063"/>
      <c r="W197" s="1060"/>
      <c r="X197" s="1063"/>
      <c r="Y197" s="1060"/>
      <c r="Z197" s="1063"/>
      <c r="AA197" s="1063"/>
      <c r="AB197" s="1063"/>
      <c r="AC197" s="1087"/>
      <c r="AD197" s="1066"/>
      <c r="AE197" s="1090"/>
      <c r="AF197" s="1075"/>
      <c r="AG197" s="1066"/>
      <c r="AH197" s="1084"/>
      <c r="AI197" s="1075"/>
      <c r="AJ197" s="1075"/>
      <c r="AK197" s="1078"/>
      <c r="AL197" s="1081"/>
      <c r="AM197" s="1092"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095"/>
      <c r="AP197" s="1058"/>
      <c r="AQ197" s="913"/>
      <c r="AR197" s="836"/>
      <c r="AS197" s="836"/>
      <c r="AT197" s="836"/>
      <c r="AU197" s="836"/>
      <c r="AV197" s="836"/>
      <c r="AW197" s="836"/>
      <c r="AX197" s="1097"/>
      <c r="AY197" s="1095"/>
      <c r="AZ197"/>
      <c r="BA197"/>
      <c r="BB197"/>
      <c r="BC197"/>
      <c r="BD197"/>
      <c r="BE197"/>
      <c r="BF197"/>
      <c r="BG197"/>
    </row>
    <row r="198" spans="1:59" ht="14.4">
      <c r="A198" s="1100"/>
      <c r="B198" s="1203"/>
      <c r="C198" s="1204"/>
      <c r="D198" s="1204"/>
      <c r="E198" s="1204"/>
      <c r="F198" s="1205"/>
      <c r="G198" s="1210"/>
      <c r="H198" s="1210"/>
      <c r="I198" s="1210"/>
      <c r="J198" s="1210"/>
      <c r="K198" s="1210"/>
      <c r="L198" s="1213"/>
      <c r="M198" s="1216"/>
      <c r="N198" s="1104"/>
      <c r="O198" s="1107"/>
      <c r="P198" s="1056"/>
      <c r="Q198" s="1069"/>
      <c r="R198" s="1072"/>
      <c r="S198" s="1060"/>
      <c r="T198" s="1063"/>
      <c r="U198" s="1060"/>
      <c r="V198" s="1063"/>
      <c r="W198" s="1060"/>
      <c r="X198" s="1063"/>
      <c r="Y198" s="1060"/>
      <c r="Z198" s="1063"/>
      <c r="AA198" s="1063"/>
      <c r="AB198" s="1063"/>
      <c r="AC198" s="1087"/>
      <c r="AD198" s="1066"/>
      <c r="AE198" s="1090"/>
      <c r="AF198" s="1075"/>
      <c r="AG198" s="1066"/>
      <c r="AH198" s="1084"/>
      <c r="AI198" s="1075"/>
      <c r="AJ198" s="1075"/>
      <c r="AK198" s="1078"/>
      <c r="AL198" s="1081"/>
      <c r="AM198" s="1093"/>
      <c r="AN198" s="385"/>
      <c r="AO198" s="1095"/>
      <c r="AP198" s="1058"/>
      <c r="AQ198" s="913"/>
      <c r="AR198" s="836"/>
      <c r="AS198" s="836"/>
      <c r="AT198" s="836"/>
      <c r="AU198" s="836"/>
      <c r="AV198" s="836"/>
      <c r="AW198" s="836"/>
      <c r="AX198" s="1097"/>
      <c r="AY198" s="1095"/>
      <c r="AZ198"/>
      <c r="BA198"/>
      <c r="BB198"/>
      <c r="BC198"/>
      <c r="BD198"/>
      <c r="BE198"/>
      <c r="BF198"/>
      <c r="BG198"/>
    </row>
    <row r="199" spans="1:59" ht="30" customHeight="1" thickBot="1">
      <c r="A199" s="1101"/>
      <c r="B199" s="1206"/>
      <c r="C199" s="1207"/>
      <c r="D199" s="1207"/>
      <c r="E199" s="1207"/>
      <c r="F199" s="1208"/>
      <c r="G199" s="1211"/>
      <c r="H199" s="1211"/>
      <c r="I199" s="1211"/>
      <c r="J199" s="1211"/>
      <c r="K199" s="1211"/>
      <c r="L199" s="1214"/>
      <c r="M199" s="1217"/>
      <c r="N199" s="1105"/>
      <c r="O199" s="1108"/>
      <c r="P199" s="1057"/>
      <c r="Q199" s="1070"/>
      <c r="R199" s="1073"/>
      <c r="S199" s="1061"/>
      <c r="T199" s="1064"/>
      <c r="U199" s="1061"/>
      <c r="V199" s="1064"/>
      <c r="W199" s="1061"/>
      <c r="X199" s="1064"/>
      <c r="Y199" s="1061"/>
      <c r="Z199" s="1064"/>
      <c r="AA199" s="1064"/>
      <c r="AB199" s="1064"/>
      <c r="AC199" s="1088"/>
      <c r="AD199" s="1067"/>
      <c r="AE199" s="1091"/>
      <c r="AF199" s="1076"/>
      <c r="AG199" s="1067"/>
      <c r="AH199" s="1085"/>
      <c r="AI199" s="1076"/>
      <c r="AJ199" s="1076"/>
      <c r="AK199" s="1079"/>
      <c r="AL199" s="1082"/>
      <c r="AM199" s="694"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096"/>
      <c r="AP199" s="1058"/>
      <c r="AQ199" s="914"/>
      <c r="AR199" s="836"/>
      <c r="AS199" s="836"/>
      <c r="AT199" s="836"/>
      <c r="AU199" s="836"/>
      <c r="AV199" s="836"/>
      <c r="AW199" s="836"/>
      <c r="AX199" s="1097"/>
      <c r="AY199" s="1096"/>
      <c r="AZ199"/>
      <c r="BA199"/>
      <c r="BB199"/>
      <c r="BC199"/>
      <c r="BD199"/>
      <c r="BE199"/>
      <c r="BF199"/>
      <c r="BG199"/>
    </row>
    <row r="200" spans="1:59" ht="30" customHeight="1">
      <c r="A200" s="1098">
        <v>48</v>
      </c>
      <c r="B200" s="1218" t="str">
        <f>IF(基本情報入力シート!B87="", "",基本情報入力シート!B87)</f>
        <v/>
      </c>
      <c r="C200" s="1219"/>
      <c r="D200" s="1219"/>
      <c r="E200" s="1219"/>
      <c r="F200" s="1220"/>
      <c r="G200" s="1221" t="str">
        <f>IF(基本情報入力シート!L87="", "",基本情報入力シート!L87)</f>
        <v/>
      </c>
      <c r="H200" s="1221" t="str">
        <f>IF(基本情報入力シート!Q87="", "",基本情報入力シート!Q87)</f>
        <v/>
      </c>
      <c r="I200" s="1221" t="str">
        <f>IF(基本情報入力シート!V87="", "",基本情報入力シート!V87)</f>
        <v/>
      </c>
      <c r="J200" s="1221" t="str">
        <f>IF(基本情報入力シート!W87="", "",基本情報入力シート!W87)</f>
        <v/>
      </c>
      <c r="K200" s="1221" t="str">
        <f>IF(基本情報入力シート!X87="", "",基本情報入力シート!X87)</f>
        <v/>
      </c>
      <c r="L200" s="1222" t="str">
        <f>IF(基本情報入力シート!AC87=0, "",基本情報入力シート!AC87)</f>
        <v/>
      </c>
      <c r="M200" s="1215" t="str">
        <f>IF(基本情報入力シート!AD87="", "",基本情報入力シート!AD87)</f>
        <v/>
      </c>
      <c r="N200" s="1103"/>
      <c r="O200" s="1106" t="str">
        <f>IFERROR(VLOOKUP(K200,【参考】数式用２!$A$2:$AD$48,MATCH(N200,【参考】数式用２!$C$4:$AD$4,0)+2,0),"")</f>
        <v/>
      </c>
      <c r="P200" s="1055"/>
      <c r="Q200" s="1068" t="str">
        <f>IFERROR(VLOOKUP(K200,【参考】数式用２!$A$2:$AC$48,MATCH(P200,【参考】数式用２!$C$4:$AC$4,0)+2,0),"")</f>
        <v/>
      </c>
      <c r="R200" s="1071" t="s">
        <v>269</v>
      </c>
      <c r="S200" s="1059"/>
      <c r="T200" s="1062" t="s">
        <v>357</v>
      </c>
      <c r="U200" s="1059"/>
      <c r="V200" s="1062" t="s">
        <v>358</v>
      </c>
      <c r="W200" s="1059"/>
      <c r="X200" s="1062" t="s">
        <v>357</v>
      </c>
      <c r="Y200" s="1059"/>
      <c r="Z200" s="1062" t="s">
        <v>359</v>
      </c>
      <c r="AA200" s="1062" t="s">
        <v>172</v>
      </c>
      <c r="AB200" s="1062" t="str">
        <f>IF(S200&gt;=1,(W200*12+Y200)-(S200*12+U200)+1,"")</f>
        <v/>
      </c>
      <c r="AC200" s="1086" t="s">
        <v>360</v>
      </c>
      <c r="AD200" s="1065" t="str">
        <f>IFERROR(ROUNDDOWN(ROUND(L200*Q200,0)*M200,0)*AB200,"")</f>
        <v/>
      </c>
      <c r="AE200" s="1089" t="str">
        <f>IFERROR(ROUNDDOWN(ROUNDDOWN(ROUND(L200*VLOOKUP(K200,【参考】数式用２!$A$2:$AC$48,MATCH("処遇改善加算Ⅳ",【参考】数式用２!$C$4:$O$4,0)+2,0),0)*M200,0)*AB200*0.5,0), "")</f>
        <v/>
      </c>
      <c r="AF200" s="1074"/>
      <c r="AG200" s="1065" t="str">
        <f>IF(AND(AQ200&lt;&gt;"対象外", P200&lt;&gt;""),ROUNDDOWN(ROUND(L200*VLOOKUP(K200,【参考】数式用２!$A$2:$K$48,MATCH("ベア加算あり",【参考】数式用２!$C$4:$K$4,0)+2,0),0)*M200,0)*AB200,"")</f>
        <v/>
      </c>
      <c r="AH200" s="1083"/>
      <c r="AI200" s="1074"/>
      <c r="AJ200" s="1074"/>
      <c r="AK200" s="1077"/>
      <c r="AL200" s="1080"/>
      <c r="AM200" s="693" t="str">
        <f t="shared" ref="AM200" si="138">IF(Q200="","",IF(Q200&lt;O200,"！加算の要件上は問題ありませんが、令和６年度末の加算率と比較して、令和７年度の加算率が低くなっています。",""))</f>
        <v/>
      </c>
      <c r="AN200" s="385"/>
      <c r="AO200" s="1094" t="str">
        <f>IF(K200&lt;&gt;"","Q列に色付け","")</f>
        <v/>
      </c>
      <c r="AP200" s="1058" t="str">
        <f>IF(AND(AE200&lt;&gt;0,AE200&lt;&gt;""),IF(AF200="○","入力済","未入力"),"")</f>
        <v/>
      </c>
      <c r="AQ200" s="912" t="str">
        <f>IFERROR((VLOOKUP(N200, 【参考】数式用２!$BE$5:$BE$13, 1,FALSE)), "対象外")</f>
        <v>対象外</v>
      </c>
      <c r="AR200" s="836" t="str">
        <f>IF(AG200&lt;&gt;"",IF(AH200="○","入力済","未入力"),"")</f>
        <v/>
      </c>
      <c r="AS200" s="836" t="str">
        <f>IF(AND(P200&lt;&gt;"", AI200=""), "未入力", "入力済")</f>
        <v>入力済</v>
      </c>
      <c r="AT200" s="836" t="str">
        <f>IF(AND(P200&lt;&gt;"", P200&lt;&gt;"処遇改善加算Ⅳ", AJ200=""), "未入力", "入力済")</f>
        <v>入力済</v>
      </c>
      <c r="AU200" s="836" t="str">
        <f>IFERROR(VLOOKUP(K200, 【参考】数式用２!$BB$5:$BC$48, 2, FALSE), "")</f>
        <v/>
      </c>
      <c r="AV200" s="836" t="str">
        <f>IF(AND(P200&lt;&gt;"処遇改善加算Ⅲ",P200&lt;&gt;"処遇改善加算Ⅳ", P200&lt;&gt;"", AU200&lt;&gt;"対象外"), 1,"")</f>
        <v/>
      </c>
      <c r="AW200" s="836" t="str">
        <f>IFERROR("_"&amp;VLOOKUP(K200, 【参考】数式用２!$AG$2:$AH$48, 2, FALSE), "")</f>
        <v/>
      </c>
      <c r="AX200" s="1097" t="str">
        <f>IF(AND(P200="処遇改善加算Ⅰ", AL200=""), "未入力","入力済")</f>
        <v>入力済</v>
      </c>
      <c r="AY200" s="1094" t="str">
        <f>G200</f>
        <v/>
      </c>
      <c r="AZ200"/>
      <c r="BA200"/>
      <c r="BB200"/>
      <c r="BC200"/>
      <c r="BD200"/>
      <c r="BE200"/>
      <c r="BF200"/>
      <c r="BG200"/>
    </row>
    <row r="201" spans="1:59" ht="14.4">
      <c r="A201" s="1099"/>
      <c r="B201" s="1203"/>
      <c r="C201" s="1204"/>
      <c r="D201" s="1204"/>
      <c r="E201" s="1204"/>
      <c r="F201" s="1205"/>
      <c r="G201" s="1210"/>
      <c r="H201" s="1210"/>
      <c r="I201" s="1210"/>
      <c r="J201" s="1210"/>
      <c r="K201" s="1210"/>
      <c r="L201" s="1213"/>
      <c r="M201" s="1216"/>
      <c r="N201" s="1104"/>
      <c r="O201" s="1107"/>
      <c r="P201" s="1056"/>
      <c r="Q201" s="1069"/>
      <c r="R201" s="1072"/>
      <c r="S201" s="1060"/>
      <c r="T201" s="1063"/>
      <c r="U201" s="1060"/>
      <c r="V201" s="1063"/>
      <c r="W201" s="1060"/>
      <c r="X201" s="1063"/>
      <c r="Y201" s="1060"/>
      <c r="Z201" s="1063"/>
      <c r="AA201" s="1063"/>
      <c r="AB201" s="1063"/>
      <c r="AC201" s="1087"/>
      <c r="AD201" s="1066"/>
      <c r="AE201" s="1090"/>
      <c r="AF201" s="1075"/>
      <c r="AG201" s="1066"/>
      <c r="AH201" s="1084"/>
      <c r="AI201" s="1075"/>
      <c r="AJ201" s="1075"/>
      <c r="AK201" s="1078"/>
      <c r="AL201" s="1081"/>
      <c r="AM201" s="1092"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095"/>
      <c r="AP201" s="1058"/>
      <c r="AQ201" s="913"/>
      <c r="AR201" s="836"/>
      <c r="AS201" s="836"/>
      <c r="AT201" s="836"/>
      <c r="AU201" s="836"/>
      <c r="AV201" s="836"/>
      <c r="AW201" s="836"/>
      <c r="AX201" s="1097"/>
      <c r="AY201" s="1095"/>
      <c r="AZ201"/>
      <c r="BA201"/>
      <c r="BB201"/>
      <c r="BC201"/>
      <c r="BD201"/>
      <c r="BE201"/>
      <c r="BF201"/>
      <c r="BG201"/>
    </row>
    <row r="202" spans="1:59" ht="14.4">
      <c r="A202" s="1100"/>
      <c r="B202" s="1203"/>
      <c r="C202" s="1204"/>
      <c r="D202" s="1204"/>
      <c r="E202" s="1204"/>
      <c r="F202" s="1205"/>
      <c r="G202" s="1210"/>
      <c r="H202" s="1210"/>
      <c r="I202" s="1210"/>
      <c r="J202" s="1210"/>
      <c r="K202" s="1210"/>
      <c r="L202" s="1213"/>
      <c r="M202" s="1216"/>
      <c r="N202" s="1104"/>
      <c r="O202" s="1107"/>
      <c r="P202" s="1056"/>
      <c r="Q202" s="1069"/>
      <c r="R202" s="1072"/>
      <c r="S202" s="1060"/>
      <c r="T202" s="1063"/>
      <c r="U202" s="1060"/>
      <c r="V202" s="1063"/>
      <c r="W202" s="1060"/>
      <c r="X202" s="1063"/>
      <c r="Y202" s="1060"/>
      <c r="Z202" s="1063"/>
      <c r="AA202" s="1063"/>
      <c r="AB202" s="1063"/>
      <c r="AC202" s="1087"/>
      <c r="AD202" s="1066"/>
      <c r="AE202" s="1090"/>
      <c r="AF202" s="1075"/>
      <c r="AG202" s="1066"/>
      <c r="AH202" s="1084"/>
      <c r="AI202" s="1075"/>
      <c r="AJ202" s="1075"/>
      <c r="AK202" s="1078"/>
      <c r="AL202" s="1081"/>
      <c r="AM202" s="1093"/>
      <c r="AN202" s="385"/>
      <c r="AO202" s="1095"/>
      <c r="AP202" s="1058"/>
      <c r="AQ202" s="913"/>
      <c r="AR202" s="836"/>
      <c r="AS202" s="836"/>
      <c r="AT202" s="836"/>
      <c r="AU202" s="836"/>
      <c r="AV202" s="836"/>
      <c r="AW202" s="836"/>
      <c r="AX202" s="1097"/>
      <c r="AY202" s="1095"/>
      <c r="AZ202"/>
      <c r="BA202"/>
      <c r="BB202"/>
      <c r="BC202"/>
      <c r="BD202"/>
      <c r="BE202"/>
      <c r="BF202"/>
      <c r="BG202"/>
    </row>
    <row r="203" spans="1:59" ht="30" customHeight="1" thickBot="1">
      <c r="A203" s="1101"/>
      <c r="B203" s="1206"/>
      <c r="C203" s="1207"/>
      <c r="D203" s="1207"/>
      <c r="E203" s="1207"/>
      <c r="F203" s="1208"/>
      <c r="G203" s="1211"/>
      <c r="H203" s="1211"/>
      <c r="I203" s="1211"/>
      <c r="J203" s="1211"/>
      <c r="K203" s="1211"/>
      <c r="L203" s="1214"/>
      <c r="M203" s="1217"/>
      <c r="N203" s="1105"/>
      <c r="O203" s="1108"/>
      <c r="P203" s="1057"/>
      <c r="Q203" s="1070"/>
      <c r="R203" s="1073"/>
      <c r="S203" s="1061"/>
      <c r="T203" s="1064"/>
      <c r="U203" s="1061"/>
      <c r="V203" s="1064"/>
      <c r="W203" s="1061"/>
      <c r="X203" s="1064"/>
      <c r="Y203" s="1061"/>
      <c r="Z203" s="1064"/>
      <c r="AA203" s="1064"/>
      <c r="AB203" s="1064"/>
      <c r="AC203" s="1088"/>
      <c r="AD203" s="1067"/>
      <c r="AE203" s="1091"/>
      <c r="AF203" s="1076"/>
      <c r="AG203" s="1067"/>
      <c r="AH203" s="1085"/>
      <c r="AI203" s="1076"/>
      <c r="AJ203" s="1076"/>
      <c r="AK203" s="1079"/>
      <c r="AL203" s="1082"/>
      <c r="AM203" s="694"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096"/>
      <c r="AP203" s="1058"/>
      <c r="AQ203" s="914"/>
      <c r="AR203" s="836"/>
      <c r="AS203" s="836"/>
      <c r="AT203" s="836"/>
      <c r="AU203" s="836"/>
      <c r="AV203" s="836"/>
      <c r="AW203" s="836"/>
      <c r="AX203" s="1097"/>
      <c r="AY203" s="1096"/>
      <c r="AZ203"/>
      <c r="BA203"/>
      <c r="BB203"/>
      <c r="BC203"/>
      <c r="BD203"/>
      <c r="BE203"/>
      <c r="BF203"/>
      <c r="BG203"/>
    </row>
    <row r="204" spans="1:59" ht="30" customHeight="1">
      <c r="A204" s="1098">
        <v>49</v>
      </c>
      <c r="B204" s="1218" t="str">
        <f>IF(基本情報入力シート!B88="", "",基本情報入力シート!B88)</f>
        <v/>
      </c>
      <c r="C204" s="1219"/>
      <c r="D204" s="1219"/>
      <c r="E204" s="1219"/>
      <c r="F204" s="1220"/>
      <c r="G204" s="1221" t="str">
        <f>IF(基本情報入力シート!L88="", "",基本情報入力シート!L88)</f>
        <v/>
      </c>
      <c r="H204" s="1221" t="str">
        <f>IF(基本情報入力シート!Q88="", "",基本情報入力シート!Q88)</f>
        <v/>
      </c>
      <c r="I204" s="1221" t="str">
        <f>IF(基本情報入力シート!V88="", "",基本情報入力シート!V88)</f>
        <v/>
      </c>
      <c r="J204" s="1221" t="str">
        <f>IF(基本情報入力シート!W88="", "",基本情報入力シート!W88)</f>
        <v/>
      </c>
      <c r="K204" s="1221" t="str">
        <f>IF(基本情報入力シート!X88="", "",基本情報入力シート!X88)</f>
        <v/>
      </c>
      <c r="L204" s="1222" t="str">
        <f>IF(基本情報入力シート!AC88=0, "",基本情報入力シート!AC88)</f>
        <v/>
      </c>
      <c r="M204" s="1215" t="str">
        <f>IF(基本情報入力シート!AD88="", "",基本情報入力シート!AD88)</f>
        <v/>
      </c>
      <c r="N204" s="1103"/>
      <c r="O204" s="1106" t="str">
        <f>IFERROR(VLOOKUP(K204,【参考】数式用２!$A$2:$AD$48,MATCH(N204,【参考】数式用２!$C$4:$AD$4,0)+2,0),"")</f>
        <v/>
      </c>
      <c r="P204" s="1055"/>
      <c r="Q204" s="1068" t="str">
        <f>IFERROR(VLOOKUP(K204,【参考】数式用２!$A$2:$AC$48,MATCH(P204,【参考】数式用２!$C$4:$AC$4,0)+2,0),"")</f>
        <v/>
      </c>
      <c r="R204" s="1071" t="s">
        <v>269</v>
      </c>
      <c r="S204" s="1059"/>
      <c r="T204" s="1062" t="s">
        <v>357</v>
      </c>
      <c r="U204" s="1059"/>
      <c r="V204" s="1062" t="s">
        <v>358</v>
      </c>
      <c r="W204" s="1059"/>
      <c r="X204" s="1062" t="s">
        <v>357</v>
      </c>
      <c r="Y204" s="1059"/>
      <c r="Z204" s="1062" t="s">
        <v>359</v>
      </c>
      <c r="AA204" s="1062" t="s">
        <v>172</v>
      </c>
      <c r="AB204" s="1062" t="str">
        <f>IF(S204&gt;=1,(W204*12+Y204)-(S204*12+U204)+1,"")</f>
        <v/>
      </c>
      <c r="AC204" s="1086" t="s">
        <v>360</v>
      </c>
      <c r="AD204" s="1065" t="str">
        <f>IFERROR(ROUNDDOWN(ROUND(L204*Q204,0)*M204,0)*AB204,"")</f>
        <v/>
      </c>
      <c r="AE204" s="1089" t="str">
        <f>IFERROR(ROUNDDOWN(ROUNDDOWN(ROUND(L204*VLOOKUP(K204,【参考】数式用２!$A$2:$AC$48,MATCH("処遇改善加算Ⅳ",【参考】数式用２!$C$4:$O$4,0)+2,0),0)*M204,0)*AB204*0.5,0), "")</f>
        <v/>
      </c>
      <c r="AF204" s="1074"/>
      <c r="AG204" s="1065" t="str">
        <f>IF(AND(AQ204&lt;&gt;"対象外", P204&lt;&gt;""),ROUNDDOWN(ROUND(L204*VLOOKUP(K204,【参考】数式用２!$A$2:$K$48,MATCH("ベア加算あり",【参考】数式用２!$C$4:$K$4,0)+2,0),0)*M204,0)*AB204,"")</f>
        <v/>
      </c>
      <c r="AH204" s="1083"/>
      <c r="AI204" s="1074"/>
      <c r="AJ204" s="1074"/>
      <c r="AK204" s="1077"/>
      <c r="AL204" s="1080"/>
      <c r="AM204" s="693" t="str">
        <f t="shared" ref="AM204" si="141">IF(Q204="","",IF(Q204&lt;O204,"！加算の要件上は問題ありませんが、令和６年度末の加算率と比較して、令和７年度の加算率が低くなっています。",""))</f>
        <v/>
      </c>
      <c r="AN204" s="385"/>
      <c r="AO204" s="1094" t="str">
        <f>IF(K204&lt;&gt;"","Q列に色付け","")</f>
        <v/>
      </c>
      <c r="AP204" s="1058" t="str">
        <f>IF(AND(AE204&lt;&gt;0,AE204&lt;&gt;""),IF(AF204="○","入力済","未入力"),"")</f>
        <v/>
      </c>
      <c r="AQ204" s="912" t="str">
        <f>IFERROR((VLOOKUP(N204, 【参考】数式用２!$BE$5:$BE$13, 1,FALSE)), "対象外")</f>
        <v>対象外</v>
      </c>
      <c r="AR204" s="836" t="str">
        <f>IF(AG204&lt;&gt;"",IF(AH204="○","入力済","未入力"),"")</f>
        <v/>
      </c>
      <c r="AS204" s="836" t="str">
        <f>IF(AND(P204&lt;&gt;"", AI204=""), "未入力", "入力済")</f>
        <v>入力済</v>
      </c>
      <c r="AT204" s="836" t="str">
        <f>IF(AND(P204&lt;&gt;"", P204&lt;&gt;"処遇改善加算Ⅳ", AJ204=""), "未入力", "入力済")</f>
        <v>入力済</v>
      </c>
      <c r="AU204" s="836" t="str">
        <f>IFERROR(VLOOKUP(K204, 【参考】数式用２!$BB$5:$BC$48, 2, FALSE), "")</f>
        <v/>
      </c>
      <c r="AV204" s="836" t="str">
        <f>IF(AND(P204&lt;&gt;"処遇改善加算Ⅲ",P204&lt;&gt;"処遇改善加算Ⅳ", P204&lt;&gt;"", AU204&lt;&gt;"対象外"), 1,"")</f>
        <v/>
      </c>
      <c r="AW204" s="836" t="str">
        <f>IFERROR("_"&amp;VLOOKUP(K204, 【参考】数式用２!$AG$2:$AH$48, 2, FALSE), "")</f>
        <v/>
      </c>
      <c r="AX204" s="1097" t="str">
        <f>IF(AND(P204="処遇改善加算Ⅰ", AL204=""), "未入力","入力済")</f>
        <v>入力済</v>
      </c>
      <c r="AY204" s="1094" t="str">
        <f>G204</f>
        <v/>
      </c>
      <c r="AZ204"/>
      <c r="BA204"/>
      <c r="BB204"/>
      <c r="BC204"/>
      <c r="BD204"/>
      <c r="BE204"/>
      <c r="BF204"/>
      <c r="BG204"/>
    </row>
    <row r="205" spans="1:59" ht="14.4">
      <c r="A205" s="1099"/>
      <c r="B205" s="1203"/>
      <c r="C205" s="1204"/>
      <c r="D205" s="1204"/>
      <c r="E205" s="1204"/>
      <c r="F205" s="1205"/>
      <c r="G205" s="1210"/>
      <c r="H205" s="1210"/>
      <c r="I205" s="1210"/>
      <c r="J205" s="1210"/>
      <c r="K205" s="1210"/>
      <c r="L205" s="1213"/>
      <c r="M205" s="1216"/>
      <c r="N205" s="1104"/>
      <c r="O205" s="1107"/>
      <c r="P205" s="1056"/>
      <c r="Q205" s="1069"/>
      <c r="R205" s="1072"/>
      <c r="S205" s="1060"/>
      <c r="T205" s="1063"/>
      <c r="U205" s="1060"/>
      <c r="V205" s="1063"/>
      <c r="W205" s="1060"/>
      <c r="X205" s="1063"/>
      <c r="Y205" s="1060"/>
      <c r="Z205" s="1063"/>
      <c r="AA205" s="1063"/>
      <c r="AB205" s="1063"/>
      <c r="AC205" s="1087"/>
      <c r="AD205" s="1066"/>
      <c r="AE205" s="1090"/>
      <c r="AF205" s="1075"/>
      <c r="AG205" s="1066"/>
      <c r="AH205" s="1084"/>
      <c r="AI205" s="1075"/>
      <c r="AJ205" s="1075"/>
      <c r="AK205" s="1078"/>
      <c r="AL205" s="1081"/>
      <c r="AM205" s="1092"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095"/>
      <c r="AP205" s="1058"/>
      <c r="AQ205" s="913"/>
      <c r="AR205" s="836"/>
      <c r="AS205" s="836"/>
      <c r="AT205" s="836"/>
      <c r="AU205" s="836"/>
      <c r="AV205" s="836"/>
      <c r="AW205" s="836"/>
      <c r="AX205" s="1097"/>
      <c r="AY205" s="1095"/>
      <c r="AZ205"/>
      <c r="BA205"/>
      <c r="BB205"/>
      <c r="BC205"/>
      <c r="BD205"/>
      <c r="BE205"/>
      <c r="BF205"/>
      <c r="BG205"/>
    </row>
    <row r="206" spans="1:59" ht="14.4">
      <c r="A206" s="1100"/>
      <c r="B206" s="1203"/>
      <c r="C206" s="1204"/>
      <c r="D206" s="1204"/>
      <c r="E206" s="1204"/>
      <c r="F206" s="1205"/>
      <c r="G206" s="1210"/>
      <c r="H206" s="1210"/>
      <c r="I206" s="1210"/>
      <c r="J206" s="1210"/>
      <c r="K206" s="1210"/>
      <c r="L206" s="1213"/>
      <c r="M206" s="1216"/>
      <c r="N206" s="1104"/>
      <c r="O206" s="1107"/>
      <c r="P206" s="1056"/>
      <c r="Q206" s="1069"/>
      <c r="R206" s="1072"/>
      <c r="S206" s="1060"/>
      <c r="T206" s="1063"/>
      <c r="U206" s="1060"/>
      <c r="V206" s="1063"/>
      <c r="W206" s="1060"/>
      <c r="X206" s="1063"/>
      <c r="Y206" s="1060"/>
      <c r="Z206" s="1063"/>
      <c r="AA206" s="1063"/>
      <c r="AB206" s="1063"/>
      <c r="AC206" s="1087"/>
      <c r="AD206" s="1066"/>
      <c r="AE206" s="1090"/>
      <c r="AF206" s="1075"/>
      <c r="AG206" s="1066"/>
      <c r="AH206" s="1084"/>
      <c r="AI206" s="1075"/>
      <c r="AJ206" s="1075"/>
      <c r="AK206" s="1078"/>
      <c r="AL206" s="1081"/>
      <c r="AM206" s="1093"/>
      <c r="AN206" s="385"/>
      <c r="AO206" s="1095"/>
      <c r="AP206" s="1058"/>
      <c r="AQ206" s="913"/>
      <c r="AR206" s="836"/>
      <c r="AS206" s="836"/>
      <c r="AT206" s="836"/>
      <c r="AU206" s="836"/>
      <c r="AV206" s="836"/>
      <c r="AW206" s="836"/>
      <c r="AX206" s="1097"/>
      <c r="AY206" s="1095"/>
      <c r="AZ206"/>
      <c r="BA206"/>
      <c r="BB206"/>
      <c r="BC206"/>
      <c r="BD206"/>
      <c r="BE206"/>
      <c r="BF206"/>
      <c r="BG206"/>
    </row>
    <row r="207" spans="1:59" ht="30" customHeight="1" thickBot="1">
      <c r="A207" s="1101"/>
      <c r="B207" s="1206"/>
      <c r="C207" s="1207"/>
      <c r="D207" s="1207"/>
      <c r="E207" s="1207"/>
      <c r="F207" s="1208"/>
      <c r="G207" s="1211"/>
      <c r="H207" s="1211"/>
      <c r="I207" s="1211"/>
      <c r="J207" s="1211"/>
      <c r="K207" s="1211"/>
      <c r="L207" s="1214"/>
      <c r="M207" s="1217"/>
      <c r="N207" s="1105"/>
      <c r="O207" s="1108"/>
      <c r="P207" s="1057"/>
      <c r="Q207" s="1070"/>
      <c r="R207" s="1073"/>
      <c r="S207" s="1061"/>
      <c r="T207" s="1064"/>
      <c r="U207" s="1061"/>
      <c r="V207" s="1064"/>
      <c r="W207" s="1061"/>
      <c r="X207" s="1064"/>
      <c r="Y207" s="1061"/>
      <c r="Z207" s="1064"/>
      <c r="AA207" s="1064"/>
      <c r="AB207" s="1064"/>
      <c r="AC207" s="1088"/>
      <c r="AD207" s="1067"/>
      <c r="AE207" s="1091"/>
      <c r="AF207" s="1076"/>
      <c r="AG207" s="1067"/>
      <c r="AH207" s="1085"/>
      <c r="AI207" s="1076"/>
      <c r="AJ207" s="1076"/>
      <c r="AK207" s="1079"/>
      <c r="AL207" s="1082"/>
      <c r="AM207" s="694"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096"/>
      <c r="AP207" s="1058"/>
      <c r="AQ207" s="914"/>
      <c r="AR207" s="836"/>
      <c r="AS207" s="836"/>
      <c r="AT207" s="836"/>
      <c r="AU207" s="836"/>
      <c r="AV207" s="836"/>
      <c r="AW207" s="836"/>
      <c r="AX207" s="1097"/>
      <c r="AY207" s="1096"/>
      <c r="AZ207"/>
      <c r="BA207"/>
      <c r="BB207"/>
      <c r="BC207"/>
      <c r="BD207"/>
      <c r="BE207"/>
      <c r="BF207"/>
      <c r="BG207"/>
    </row>
    <row r="208" spans="1:59" ht="30" customHeight="1">
      <c r="A208" s="1098">
        <v>50</v>
      </c>
      <c r="B208" s="1218" t="str">
        <f>IF(基本情報入力シート!B89="", "",基本情報入力シート!B89)</f>
        <v/>
      </c>
      <c r="C208" s="1219"/>
      <c r="D208" s="1219"/>
      <c r="E208" s="1219"/>
      <c r="F208" s="1220"/>
      <c r="G208" s="1221" t="str">
        <f>IF(基本情報入力シート!L89="", "",基本情報入力シート!L89)</f>
        <v/>
      </c>
      <c r="H208" s="1221" t="str">
        <f>IF(基本情報入力シート!Q89="", "",基本情報入力シート!Q89)</f>
        <v/>
      </c>
      <c r="I208" s="1221" t="str">
        <f>IF(基本情報入力シート!V89="", "",基本情報入力シート!V89)</f>
        <v/>
      </c>
      <c r="J208" s="1221" t="str">
        <f>IF(基本情報入力シート!W89="", "",基本情報入力シート!W89)</f>
        <v/>
      </c>
      <c r="K208" s="1221" t="str">
        <f>IF(基本情報入力シート!X89="", "",基本情報入力シート!X89)</f>
        <v/>
      </c>
      <c r="L208" s="1222" t="str">
        <f>IF(基本情報入力シート!AC89=0, "",基本情報入力シート!AC89)</f>
        <v/>
      </c>
      <c r="M208" s="1215" t="str">
        <f>IF(基本情報入力シート!AD89="", "",基本情報入力シート!AD89)</f>
        <v/>
      </c>
      <c r="N208" s="1103"/>
      <c r="O208" s="1106" t="str">
        <f>IFERROR(VLOOKUP(K208,【参考】数式用２!$A$2:$AD$48,MATCH(N208,【参考】数式用２!$C$4:$AD$4,0)+2,0),"")</f>
        <v/>
      </c>
      <c r="P208" s="1055"/>
      <c r="Q208" s="1068" t="str">
        <f>IFERROR(VLOOKUP(K208,【参考】数式用２!$A$2:$AC$48,MATCH(P208,【参考】数式用２!$C$4:$AC$4,0)+2,0),"")</f>
        <v/>
      </c>
      <c r="R208" s="1071" t="s">
        <v>269</v>
      </c>
      <c r="S208" s="1059"/>
      <c r="T208" s="1062" t="s">
        <v>357</v>
      </c>
      <c r="U208" s="1059"/>
      <c r="V208" s="1062" t="s">
        <v>358</v>
      </c>
      <c r="W208" s="1059"/>
      <c r="X208" s="1062" t="s">
        <v>357</v>
      </c>
      <c r="Y208" s="1059"/>
      <c r="Z208" s="1062" t="s">
        <v>359</v>
      </c>
      <c r="AA208" s="1062" t="s">
        <v>172</v>
      </c>
      <c r="AB208" s="1062" t="str">
        <f>IF(S208&gt;=1,(W208*12+Y208)-(S208*12+U208)+1,"")</f>
        <v/>
      </c>
      <c r="AC208" s="1086" t="s">
        <v>360</v>
      </c>
      <c r="AD208" s="1065" t="str">
        <f>IFERROR(ROUNDDOWN(ROUND(L208*Q208,0)*M208,0)*AB208,"")</f>
        <v/>
      </c>
      <c r="AE208" s="1089" t="str">
        <f>IFERROR(ROUNDDOWN(ROUNDDOWN(ROUND(L208*VLOOKUP(K208,【参考】数式用２!$A$2:$AC$48,MATCH("処遇改善加算Ⅳ",【参考】数式用２!$C$4:$O$4,0)+2,0),0)*M208,0)*AB208*0.5,0), "")</f>
        <v/>
      </c>
      <c r="AF208" s="1074"/>
      <c r="AG208" s="1065" t="str">
        <f>IF(AND(AQ208&lt;&gt;"対象外", P208&lt;&gt;""),ROUNDDOWN(ROUND(L208*VLOOKUP(K208,【参考】数式用２!$A$2:$K$48,MATCH("ベア加算あり",【参考】数式用２!$C$4:$K$4,0)+2,0),0)*M208,0)*AB208,"")</f>
        <v/>
      </c>
      <c r="AH208" s="1083"/>
      <c r="AI208" s="1074"/>
      <c r="AJ208" s="1074"/>
      <c r="AK208" s="1077"/>
      <c r="AL208" s="1080"/>
      <c r="AM208" s="693" t="str">
        <f t="shared" ref="AM208" si="144">IF(Q208="","",IF(Q208&lt;O208,"！加算の要件上は問題ありませんが、令和６年度末の加算率と比較して、令和７年度の加算率が低くなっています。",""))</f>
        <v/>
      </c>
      <c r="AN208" s="385"/>
      <c r="AO208" s="1094" t="str">
        <f>IF(K208&lt;&gt;"","Q列に色付け","")</f>
        <v/>
      </c>
      <c r="AP208" s="1058" t="str">
        <f>IF(AND(AE208&lt;&gt;0,AE208&lt;&gt;""),IF(AF208="○","入力済","未入力"),"")</f>
        <v/>
      </c>
      <c r="AQ208" s="912" t="str">
        <f>IFERROR((VLOOKUP(N208, 【参考】数式用２!$BE$5:$BE$13, 1,FALSE)), "対象外")</f>
        <v>対象外</v>
      </c>
      <c r="AR208" s="836" t="str">
        <f>IF(AG208&lt;&gt;"",IF(AH208="○","入力済","未入力"),"")</f>
        <v/>
      </c>
      <c r="AS208" s="836" t="str">
        <f>IF(AND(P208&lt;&gt;"", AI208=""), "未入力", "入力済")</f>
        <v>入力済</v>
      </c>
      <c r="AT208" s="836" t="str">
        <f>IF(AND(P208&lt;&gt;"", P208&lt;&gt;"処遇改善加算Ⅳ", AJ208=""), "未入力", "入力済")</f>
        <v>入力済</v>
      </c>
      <c r="AU208" s="836" t="str">
        <f>IFERROR(VLOOKUP(K208, 【参考】数式用２!$BB$5:$BC$48, 2, FALSE), "")</f>
        <v/>
      </c>
      <c r="AV208" s="836" t="str">
        <f>IF(AND(P208&lt;&gt;"処遇改善加算Ⅲ",P208&lt;&gt;"処遇改善加算Ⅳ", P208&lt;&gt;"", AU208&lt;&gt;"対象外"), 1,"")</f>
        <v/>
      </c>
      <c r="AW208" s="836" t="str">
        <f>IFERROR("_"&amp;VLOOKUP(K208, 【参考】数式用２!$AG$2:$AH$48, 2, FALSE), "")</f>
        <v/>
      </c>
      <c r="AX208" s="1097" t="str">
        <f>IF(AND(P208="処遇改善加算Ⅰ", AL208=""), "未入力","入力済")</f>
        <v>入力済</v>
      </c>
      <c r="AY208" s="1094" t="str">
        <f>G208</f>
        <v/>
      </c>
      <c r="AZ208"/>
      <c r="BA208"/>
      <c r="BB208"/>
      <c r="BC208"/>
      <c r="BD208"/>
      <c r="BE208"/>
      <c r="BF208"/>
      <c r="BG208"/>
    </row>
    <row r="209" spans="1:59" ht="14.4">
      <c r="A209" s="1099"/>
      <c r="B209" s="1203"/>
      <c r="C209" s="1204"/>
      <c r="D209" s="1204"/>
      <c r="E209" s="1204"/>
      <c r="F209" s="1205"/>
      <c r="G209" s="1210"/>
      <c r="H209" s="1210"/>
      <c r="I209" s="1210"/>
      <c r="J209" s="1210"/>
      <c r="K209" s="1210"/>
      <c r="L209" s="1213"/>
      <c r="M209" s="1216"/>
      <c r="N209" s="1104"/>
      <c r="O209" s="1107"/>
      <c r="P209" s="1056"/>
      <c r="Q209" s="1069"/>
      <c r="R209" s="1072"/>
      <c r="S209" s="1060"/>
      <c r="T209" s="1063"/>
      <c r="U209" s="1060"/>
      <c r="V209" s="1063"/>
      <c r="W209" s="1060"/>
      <c r="X209" s="1063"/>
      <c r="Y209" s="1060"/>
      <c r="Z209" s="1063"/>
      <c r="AA209" s="1063"/>
      <c r="AB209" s="1063"/>
      <c r="AC209" s="1087"/>
      <c r="AD209" s="1066"/>
      <c r="AE209" s="1090"/>
      <c r="AF209" s="1075"/>
      <c r="AG209" s="1066"/>
      <c r="AH209" s="1084"/>
      <c r="AI209" s="1075"/>
      <c r="AJ209" s="1075"/>
      <c r="AK209" s="1078"/>
      <c r="AL209" s="1081"/>
      <c r="AM209" s="1092"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095"/>
      <c r="AP209" s="1058"/>
      <c r="AQ209" s="913"/>
      <c r="AR209" s="836"/>
      <c r="AS209" s="836"/>
      <c r="AT209" s="836"/>
      <c r="AU209" s="836"/>
      <c r="AV209" s="836"/>
      <c r="AW209" s="836"/>
      <c r="AX209" s="1097"/>
      <c r="AY209" s="1095"/>
      <c r="AZ209"/>
      <c r="BA209"/>
      <c r="BB209"/>
      <c r="BC209"/>
      <c r="BD209"/>
      <c r="BE209"/>
      <c r="BF209"/>
      <c r="BG209"/>
    </row>
    <row r="210" spans="1:59" ht="14.4">
      <c r="A210" s="1100"/>
      <c r="B210" s="1203"/>
      <c r="C210" s="1204"/>
      <c r="D210" s="1204"/>
      <c r="E210" s="1204"/>
      <c r="F210" s="1205"/>
      <c r="G210" s="1210"/>
      <c r="H210" s="1210"/>
      <c r="I210" s="1210"/>
      <c r="J210" s="1210"/>
      <c r="K210" s="1210"/>
      <c r="L210" s="1213"/>
      <c r="M210" s="1216"/>
      <c r="N210" s="1104"/>
      <c r="O210" s="1107"/>
      <c r="P210" s="1056"/>
      <c r="Q210" s="1069"/>
      <c r="R210" s="1072"/>
      <c r="S210" s="1060"/>
      <c r="T210" s="1063"/>
      <c r="U210" s="1060"/>
      <c r="V210" s="1063"/>
      <c r="W210" s="1060"/>
      <c r="X210" s="1063"/>
      <c r="Y210" s="1060"/>
      <c r="Z210" s="1063"/>
      <c r="AA210" s="1063"/>
      <c r="AB210" s="1063"/>
      <c r="AC210" s="1087"/>
      <c r="AD210" s="1066"/>
      <c r="AE210" s="1090"/>
      <c r="AF210" s="1075"/>
      <c r="AG210" s="1066"/>
      <c r="AH210" s="1084"/>
      <c r="AI210" s="1075"/>
      <c r="AJ210" s="1075"/>
      <c r="AK210" s="1078"/>
      <c r="AL210" s="1081"/>
      <c r="AM210" s="1093"/>
      <c r="AN210" s="385"/>
      <c r="AO210" s="1095"/>
      <c r="AP210" s="1058"/>
      <c r="AQ210" s="913"/>
      <c r="AR210" s="836"/>
      <c r="AS210" s="836"/>
      <c r="AT210" s="836"/>
      <c r="AU210" s="836"/>
      <c r="AV210" s="836"/>
      <c r="AW210" s="836"/>
      <c r="AX210" s="1097"/>
      <c r="AY210" s="1095"/>
      <c r="AZ210"/>
      <c r="BA210"/>
      <c r="BB210"/>
      <c r="BC210"/>
      <c r="BD210"/>
      <c r="BE210"/>
      <c r="BF210"/>
      <c r="BG210"/>
    </row>
    <row r="211" spans="1:59" ht="30" customHeight="1" thickBot="1">
      <c r="A211" s="1101"/>
      <c r="B211" s="1206"/>
      <c r="C211" s="1207"/>
      <c r="D211" s="1207"/>
      <c r="E211" s="1207"/>
      <c r="F211" s="1208"/>
      <c r="G211" s="1211"/>
      <c r="H211" s="1211"/>
      <c r="I211" s="1211"/>
      <c r="J211" s="1211"/>
      <c r="K211" s="1211"/>
      <c r="L211" s="1214"/>
      <c r="M211" s="1217"/>
      <c r="N211" s="1105"/>
      <c r="O211" s="1108"/>
      <c r="P211" s="1057"/>
      <c r="Q211" s="1070"/>
      <c r="R211" s="1073"/>
      <c r="S211" s="1061"/>
      <c r="T211" s="1064"/>
      <c r="U211" s="1061"/>
      <c r="V211" s="1064"/>
      <c r="W211" s="1061"/>
      <c r="X211" s="1064"/>
      <c r="Y211" s="1061"/>
      <c r="Z211" s="1064"/>
      <c r="AA211" s="1064"/>
      <c r="AB211" s="1064"/>
      <c r="AC211" s="1088"/>
      <c r="AD211" s="1067"/>
      <c r="AE211" s="1091"/>
      <c r="AF211" s="1076"/>
      <c r="AG211" s="1067"/>
      <c r="AH211" s="1085"/>
      <c r="AI211" s="1076"/>
      <c r="AJ211" s="1076"/>
      <c r="AK211" s="1079"/>
      <c r="AL211" s="1082"/>
      <c r="AM211" s="694"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096"/>
      <c r="AP211" s="1058"/>
      <c r="AQ211" s="914"/>
      <c r="AR211" s="836"/>
      <c r="AS211" s="836"/>
      <c r="AT211" s="836"/>
      <c r="AU211" s="836"/>
      <c r="AV211" s="836"/>
      <c r="AW211" s="836"/>
      <c r="AX211" s="1097"/>
      <c r="AY211" s="1096"/>
      <c r="AZ211"/>
      <c r="BA211"/>
      <c r="BB211"/>
      <c r="BC211"/>
      <c r="BD211"/>
      <c r="BE211"/>
      <c r="BF211"/>
      <c r="BG211"/>
    </row>
    <row r="212" spans="1:59" ht="30" customHeight="1">
      <c r="A212" s="1098">
        <v>51</v>
      </c>
      <c r="B212" s="1218" t="str">
        <f>IF(基本情報入力シート!B90="", "",基本情報入力シート!B90)</f>
        <v/>
      </c>
      <c r="C212" s="1219"/>
      <c r="D212" s="1219"/>
      <c r="E212" s="1219"/>
      <c r="F212" s="1220"/>
      <c r="G212" s="1221" t="str">
        <f>IF(基本情報入力シート!L90="", "",基本情報入力シート!L90)</f>
        <v/>
      </c>
      <c r="H212" s="1221" t="str">
        <f>IF(基本情報入力シート!Q90="", "",基本情報入力シート!Q90)</f>
        <v/>
      </c>
      <c r="I212" s="1221" t="str">
        <f>IF(基本情報入力シート!V90="", "",基本情報入力シート!V90)</f>
        <v/>
      </c>
      <c r="J212" s="1221" t="str">
        <f>IF(基本情報入力シート!W90="", "",基本情報入力シート!W90)</f>
        <v/>
      </c>
      <c r="K212" s="1221" t="str">
        <f>IF(基本情報入力シート!X90="", "",基本情報入力シート!X90)</f>
        <v/>
      </c>
      <c r="L212" s="1222" t="str">
        <f>IF(基本情報入力シート!AC90=0, "",基本情報入力シート!AC90)</f>
        <v/>
      </c>
      <c r="M212" s="1215" t="str">
        <f>IF(基本情報入力シート!AD90="", "",基本情報入力シート!AD90)</f>
        <v/>
      </c>
      <c r="N212" s="1103"/>
      <c r="O212" s="1106" t="str">
        <f>IFERROR(VLOOKUP(K212,【参考】数式用２!$A$2:$AD$48,MATCH(N212,【参考】数式用２!$C$4:$AD$4,0)+2,0),"")</f>
        <v/>
      </c>
      <c r="P212" s="1055"/>
      <c r="Q212" s="1068" t="str">
        <f>IFERROR(VLOOKUP(K212,【参考】数式用２!$A$2:$AC$48,MATCH(P212,【参考】数式用２!$C$4:$AC$4,0)+2,0),"")</f>
        <v/>
      </c>
      <c r="R212" s="1071" t="s">
        <v>269</v>
      </c>
      <c r="S212" s="1059"/>
      <c r="T212" s="1062" t="s">
        <v>357</v>
      </c>
      <c r="U212" s="1059"/>
      <c r="V212" s="1062" t="s">
        <v>358</v>
      </c>
      <c r="W212" s="1059"/>
      <c r="X212" s="1062" t="s">
        <v>357</v>
      </c>
      <c r="Y212" s="1059"/>
      <c r="Z212" s="1062" t="s">
        <v>359</v>
      </c>
      <c r="AA212" s="1062" t="s">
        <v>172</v>
      </c>
      <c r="AB212" s="1062" t="str">
        <f>IF(S212&gt;=1,(W212*12+Y212)-(S212*12+U212)+1,"")</f>
        <v/>
      </c>
      <c r="AC212" s="1086" t="s">
        <v>360</v>
      </c>
      <c r="AD212" s="1065" t="str">
        <f>IFERROR(ROUNDDOWN(ROUND(L212*Q212,0)*M212,0)*AB212,"")</f>
        <v/>
      </c>
      <c r="AE212" s="1089" t="str">
        <f>IFERROR(ROUNDDOWN(ROUNDDOWN(ROUND(L212*VLOOKUP(K212,【参考】数式用２!$A$2:$AC$48,MATCH("処遇改善加算Ⅳ",【参考】数式用２!$C$4:$O$4,0)+2,0),0)*M212,0)*AB212*0.5,0), "")</f>
        <v/>
      </c>
      <c r="AF212" s="1074"/>
      <c r="AG212" s="1065" t="str">
        <f>IF(AND(AQ212&lt;&gt;"対象外", P212&lt;&gt;""),ROUNDDOWN(ROUND(L212*VLOOKUP(K212,【参考】数式用２!$A$2:$K$48,MATCH("ベア加算あり",【参考】数式用２!$C$4:$K$4,0)+2,0),0)*M212,0)*AB212,"")</f>
        <v/>
      </c>
      <c r="AH212" s="1083"/>
      <c r="AI212" s="1074"/>
      <c r="AJ212" s="1074"/>
      <c r="AK212" s="1077"/>
      <c r="AL212" s="1080"/>
      <c r="AM212" s="693" t="str">
        <f t="shared" ref="AM212" si="147">IF(Q212="","",IF(Q212&lt;O212,"！加算の要件上は問題ありませんが、令和６年度末の加算率と比較して、令和７年度の加算率が低くなっています。",""))</f>
        <v/>
      </c>
      <c r="AN212" s="385"/>
      <c r="AO212" s="1094" t="str">
        <f>IF(K212&lt;&gt;"","Q列に色付け","")</f>
        <v/>
      </c>
      <c r="AP212" s="1058" t="str">
        <f>IF(AND(AE212&lt;&gt;0,AE212&lt;&gt;""),IF(AF212="○","入力済","未入力"),"")</f>
        <v/>
      </c>
      <c r="AQ212" s="912" t="str">
        <f>IFERROR((VLOOKUP(N212, 【参考】数式用２!$BE$5:$BE$13, 1,FALSE)), "対象外")</f>
        <v>対象外</v>
      </c>
      <c r="AR212" s="836" t="str">
        <f>IF(AG212&lt;&gt;"",IF(AH212="○","入力済","未入力"),"")</f>
        <v/>
      </c>
      <c r="AS212" s="836" t="str">
        <f>IF(AND(P212&lt;&gt;"", AI212=""), "未入力", "入力済")</f>
        <v>入力済</v>
      </c>
      <c r="AT212" s="836" t="str">
        <f>IF(AND(P212&lt;&gt;"", P212&lt;&gt;"処遇改善加算Ⅳ", AJ212=""), "未入力", "入力済")</f>
        <v>入力済</v>
      </c>
      <c r="AU212" s="836" t="str">
        <f>IFERROR(VLOOKUP(K212, 【参考】数式用２!$BB$5:$BC$48, 2, FALSE), "")</f>
        <v/>
      </c>
      <c r="AV212" s="836" t="str">
        <f>IF(AND(P212&lt;&gt;"処遇改善加算Ⅲ",P212&lt;&gt;"処遇改善加算Ⅳ", P212&lt;&gt;"", AU212&lt;&gt;"対象外"), 1,"")</f>
        <v/>
      </c>
      <c r="AW212" s="836" t="str">
        <f>IFERROR("_"&amp;VLOOKUP(K212, 【参考】数式用２!$AG$2:$AH$48, 2, FALSE), "")</f>
        <v/>
      </c>
      <c r="AX212" s="1097" t="str">
        <f>IF(AND(P212="処遇改善加算Ⅰ", AL212=""), "未入力","入力済")</f>
        <v>入力済</v>
      </c>
      <c r="AY212" s="1094" t="str">
        <f>G212</f>
        <v/>
      </c>
      <c r="AZ212"/>
      <c r="BA212"/>
      <c r="BB212"/>
      <c r="BC212"/>
      <c r="BD212"/>
      <c r="BE212"/>
      <c r="BF212"/>
      <c r="BG212"/>
    </row>
    <row r="213" spans="1:59" ht="14.4">
      <c r="A213" s="1099"/>
      <c r="B213" s="1203"/>
      <c r="C213" s="1204"/>
      <c r="D213" s="1204"/>
      <c r="E213" s="1204"/>
      <c r="F213" s="1205"/>
      <c r="G213" s="1210"/>
      <c r="H213" s="1210"/>
      <c r="I213" s="1210"/>
      <c r="J213" s="1210"/>
      <c r="K213" s="1210"/>
      <c r="L213" s="1213"/>
      <c r="M213" s="1216"/>
      <c r="N213" s="1104"/>
      <c r="O213" s="1107"/>
      <c r="P213" s="1056"/>
      <c r="Q213" s="1069"/>
      <c r="R213" s="1072"/>
      <c r="S213" s="1060"/>
      <c r="T213" s="1063"/>
      <c r="U213" s="1060"/>
      <c r="V213" s="1063"/>
      <c r="W213" s="1060"/>
      <c r="X213" s="1063"/>
      <c r="Y213" s="1060"/>
      <c r="Z213" s="1063"/>
      <c r="AA213" s="1063"/>
      <c r="AB213" s="1063"/>
      <c r="AC213" s="1087"/>
      <c r="AD213" s="1066"/>
      <c r="AE213" s="1090"/>
      <c r="AF213" s="1075"/>
      <c r="AG213" s="1066"/>
      <c r="AH213" s="1084"/>
      <c r="AI213" s="1075"/>
      <c r="AJ213" s="1075"/>
      <c r="AK213" s="1078"/>
      <c r="AL213" s="1081"/>
      <c r="AM213" s="1092"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095"/>
      <c r="AP213" s="1058"/>
      <c r="AQ213" s="913"/>
      <c r="AR213" s="836"/>
      <c r="AS213" s="836"/>
      <c r="AT213" s="836"/>
      <c r="AU213" s="836"/>
      <c r="AV213" s="836"/>
      <c r="AW213" s="836"/>
      <c r="AX213" s="1097"/>
      <c r="AY213" s="1095"/>
      <c r="AZ213"/>
      <c r="BA213"/>
      <c r="BB213"/>
      <c r="BC213"/>
      <c r="BD213"/>
      <c r="BE213"/>
      <c r="BF213"/>
      <c r="BG213"/>
    </row>
    <row r="214" spans="1:59" ht="14.4">
      <c r="A214" s="1100"/>
      <c r="B214" s="1203"/>
      <c r="C214" s="1204"/>
      <c r="D214" s="1204"/>
      <c r="E214" s="1204"/>
      <c r="F214" s="1205"/>
      <c r="G214" s="1210"/>
      <c r="H214" s="1210"/>
      <c r="I214" s="1210"/>
      <c r="J214" s="1210"/>
      <c r="K214" s="1210"/>
      <c r="L214" s="1213"/>
      <c r="M214" s="1216"/>
      <c r="N214" s="1104"/>
      <c r="O214" s="1107"/>
      <c r="P214" s="1056"/>
      <c r="Q214" s="1069"/>
      <c r="R214" s="1072"/>
      <c r="S214" s="1060"/>
      <c r="T214" s="1063"/>
      <c r="U214" s="1060"/>
      <c r="V214" s="1063"/>
      <c r="W214" s="1060"/>
      <c r="X214" s="1063"/>
      <c r="Y214" s="1060"/>
      <c r="Z214" s="1063"/>
      <c r="AA214" s="1063"/>
      <c r="AB214" s="1063"/>
      <c r="AC214" s="1087"/>
      <c r="AD214" s="1066"/>
      <c r="AE214" s="1090"/>
      <c r="AF214" s="1075"/>
      <c r="AG214" s="1066"/>
      <c r="AH214" s="1084"/>
      <c r="AI214" s="1075"/>
      <c r="AJ214" s="1075"/>
      <c r="AK214" s="1078"/>
      <c r="AL214" s="1081"/>
      <c r="AM214" s="1093"/>
      <c r="AN214" s="385"/>
      <c r="AO214" s="1095"/>
      <c r="AP214" s="1058"/>
      <c r="AQ214" s="913"/>
      <c r="AR214" s="836"/>
      <c r="AS214" s="836"/>
      <c r="AT214" s="836"/>
      <c r="AU214" s="836"/>
      <c r="AV214" s="836"/>
      <c r="AW214" s="836"/>
      <c r="AX214" s="1097"/>
      <c r="AY214" s="1095"/>
      <c r="AZ214"/>
      <c r="BA214"/>
      <c r="BB214"/>
      <c r="BC214"/>
      <c r="BD214"/>
      <c r="BE214"/>
      <c r="BF214"/>
      <c r="BG214"/>
    </row>
    <row r="215" spans="1:59" ht="30" customHeight="1" thickBot="1">
      <c r="A215" s="1101"/>
      <c r="B215" s="1206"/>
      <c r="C215" s="1207"/>
      <c r="D215" s="1207"/>
      <c r="E215" s="1207"/>
      <c r="F215" s="1208"/>
      <c r="G215" s="1211"/>
      <c r="H215" s="1211"/>
      <c r="I215" s="1211"/>
      <c r="J215" s="1211"/>
      <c r="K215" s="1211"/>
      <c r="L215" s="1214"/>
      <c r="M215" s="1217"/>
      <c r="N215" s="1105"/>
      <c r="O215" s="1108"/>
      <c r="P215" s="1057"/>
      <c r="Q215" s="1070"/>
      <c r="R215" s="1073"/>
      <c r="S215" s="1061"/>
      <c r="T215" s="1064"/>
      <c r="U215" s="1061"/>
      <c r="V215" s="1064"/>
      <c r="W215" s="1061"/>
      <c r="X215" s="1064"/>
      <c r="Y215" s="1061"/>
      <c r="Z215" s="1064"/>
      <c r="AA215" s="1064"/>
      <c r="AB215" s="1064"/>
      <c r="AC215" s="1088"/>
      <c r="AD215" s="1067"/>
      <c r="AE215" s="1091"/>
      <c r="AF215" s="1076"/>
      <c r="AG215" s="1067"/>
      <c r="AH215" s="1085"/>
      <c r="AI215" s="1076"/>
      <c r="AJ215" s="1076"/>
      <c r="AK215" s="1079"/>
      <c r="AL215" s="1082"/>
      <c r="AM215" s="694"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096"/>
      <c r="AP215" s="1058"/>
      <c r="AQ215" s="914"/>
      <c r="AR215" s="836"/>
      <c r="AS215" s="836"/>
      <c r="AT215" s="836"/>
      <c r="AU215" s="836"/>
      <c r="AV215" s="836"/>
      <c r="AW215" s="836"/>
      <c r="AX215" s="1097"/>
      <c r="AY215" s="1096"/>
      <c r="AZ215"/>
      <c r="BA215"/>
      <c r="BB215"/>
      <c r="BC215"/>
      <c r="BD215"/>
      <c r="BE215"/>
      <c r="BF215"/>
      <c r="BG215"/>
    </row>
    <row r="216" spans="1:59" ht="30" customHeight="1">
      <c r="A216" s="1098">
        <v>52</v>
      </c>
      <c r="B216" s="1218" t="str">
        <f>IF(基本情報入力シート!B91="", "",基本情報入力シート!B91)</f>
        <v/>
      </c>
      <c r="C216" s="1219"/>
      <c r="D216" s="1219"/>
      <c r="E216" s="1219"/>
      <c r="F216" s="1220"/>
      <c r="G216" s="1221" t="str">
        <f>IF(基本情報入力シート!L91="", "",基本情報入力シート!L91)</f>
        <v/>
      </c>
      <c r="H216" s="1221" t="str">
        <f>IF(基本情報入力シート!Q91="", "",基本情報入力シート!Q91)</f>
        <v/>
      </c>
      <c r="I216" s="1221" t="str">
        <f>IF(基本情報入力シート!V91="", "",基本情報入力シート!V91)</f>
        <v/>
      </c>
      <c r="J216" s="1221" t="str">
        <f>IF(基本情報入力シート!W91="", "",基本情報入力シート!W91)</f>
        <v/>
      </c>
      <c r="K216" s="1221" t="str">
        <f>IF(基本情報入力シート!X91="", "",基本情報入力シート!X91)</f>
        <v/>
      </c>
      <c r="L216" s="1222" t="str">
        <f>IF(基本情報入力シート!AC91=0, "",基本情報入力シート!AC91)</f>
        <v/>
      </c>
      <c r="M216" s="1215" t="str">
        <f>IF(基本情報入力シート!AD91="", "",基本情報入力シート!AD91)</f>
        <v/>
      </c>
      <c r="N216" s="1103"/>
      <c r="O216" s="1106" t="str">
        <f>IFERROR(VLOOKUP(K216,【参考】数式用２!$A$2:$AD$48,MATCH(N216,【参考】数式用２!$C$4:$AD$4,0)+2,0),"")</f>
        <v/>
      </c>
      <c r="P216" s="1055"/>
      <c r="Q216" s="1068" t="str">
        <f>IFERROR(VLOOKUP(K216,【参考】数式用２!$A$2:$AC$48,MATCH(P216,【参考】数式用２!$C$4:$AC$4,0)+2,0),"")</f>
        <v/>
      </c>
      <c r="R216" s="1071" t="s">
        <v>269</v>
      </c>
      <c r="S216" s="1059"/>
      <c r="T216" s="1062" t="s">
        <v>357</v>
      </c>
      <c r="U216" s="1059"/>
      <c r="V216" s="1062" t="s">
        <v>358</v>
      </c>
      <c r="W216" s="1059"/>
      <c r="X216" s="1062" t="s">
        <v>357</v>
      </c>
      <c r="Y216" s="1059"/>
      <c r="Z216" s="1062" t="s">
        <v>359</v>
      </c>
      <c r="AA216" s="1062" t="s">
        <v>172</v>
      </c>
      <c r="AB216" s="1062" t="str">
        <f>IF(S216&gt;=1,(W216*12+Y216)-(S216*12+U216)+1,"")</f>
        <v/>
      </c>
      <c r="AC216" s="1086" t="s">
        <v>360</v>
      </c>
      <c r="AD216" s="1065" t="str">
        <f>IFERROR(ROUNDDOWN(ROUND(L216*Q216,0)*M216,0)*AB216,"")</f>
        <v/>
      </c>
      <c r="AE216" s="1089" t="str">
        <f>IFERROR(ROUNDDOWN(ROUNDDOWN(ROUND(L216*VLOOKUP(K216,【参考】数式用２!$A$2:$AC$48,MATCH("処遇改善加算Ⅳ",【参考】数式用２!$C$4:$O$4,0)+2,0),0)*M216,0)*AB216*0.5,0), "")</f>
        <v/>
      </c>
      <c r="AF216" s="1074"/>
      <c r="AG216" s="1065" t="str">
        <f>IF(AND(AQ216&lt;&gt;"対象外", P216&lt;&gt;""),ROUNDDOWN(ROUND(L216*VLOOKUP(K216,【参考】数式用２!$A$2:$K$48,MATCH("ベア加算あり",【参考】数式用２!$C$4:$K$4,0)+2,0),0)*M216,0)*AB216,"")</f>
        <v/>
      </c>
      <c r="AH216" s="1083"/>
      <c r="AI216" s="1074"/>
      <c r="AJ216" s="1074"/>
      <c r="AK216" s="1077"/>
      <c r="AL216" s="1080"/>
      <c r="AM216" s="693" t="str">
        <f t="shared" ref="AM216" si="150">IF(Q216="","",IF(Q216&lt;O216,"！加算の要件上は問題ありませんが、令和６年度末の加算率と比較して、令和７年度の加算率が低くなっています。",""))</f>
        <v/>
      </c>
      <c r="AN216" s="385"/>
      <c r="AO216" s="1094" t="str">
        <f>IF(K216&lt;&gt;"","Q列に色付け","")</f>
        <v/>
      </c>
      <c r="AP216" s="1058" t="str">
        <f>IF(AND(AE216&lt;&gt;0,AE216&lt;&gt;""),IF(AF216="○","入力済","未入力"),"")</f>
        <v/>
      </c>
      <c r="AQ216" s="912" t="str">
        <f>IFERROR((VLOOKUP(N216, 【参考】数式用２!$BE$5:$BE$13, 1,FALSE)), "対象外")</f>
        <v>対象外</v>
      </c>
      <c r="AR216" s="836" t="str">
        <f>IF(AG216&lt;&gt;"",IF(AH216="○","入力済","未入力"),"")</f>
        <v/>
      </c>
      <c r="AS216" s="836" t="str">
        <f>IF(AND(P216&lt;&gt;"", AI216=""), "未入力", "入力済")</f>
        <v>入力済</v>
      </c>
      <c r="AT216" s="836" t="str">
        <f>IF(AND(P216&lt;&gt;"", P216&lt;&gt;"処遇改善加算Ⅳ", AJ216=""), "未入力", "入力済")</f>
        <v>入力済</v>
      </c>
      <c r="AU216" s="836" t="str">
        <f>IFERROR(VLOOKUP(K216, 【参考】数式用２!$BB$5:$BC$48, 2, FALSE), "")</f>
        <v/>
      </c>
      <c r="AV216" s="836" t="str">
        <f>IF(AND(P216&lt;&gt;"処遇改善加算Ⅲ",P216&lt;&gt;"処遇改善加算Ⅳ", P216&lt;&gt;"", AU216&lt;&gt;"対象外"), 1,"")</f>
        <v/>
      </c>
      <c r="AW216" s="836" t="str">
        <f>IFERROR("_"&amp;VLOOKUP(K216, 【参考】数式用２!$AG$2:$AH$48, 2, FALSE), "")</f>
        <v/>
      </c>
      <c r="AX216" s="1097" t="str">
        <f>IF(AND(P216="処遇改善加算Ⅰ", AL216=""), "未入力","入力済")</f>
        <v>入力済</v>
      </c>
      <c r="AY216" s="1094" t="str">
        <f>G216</f>
        <v/>
      </c>
      <c r="AZ216"/>
      <c r="BA216"/>
      <c r="BB216"/>
      <c r="BC216"/>
      <c r="BD216"/>
      <c r="BE216"/>
      <c r="BF216"/>
      <c r="BG216"/>
    </row>
    <row r="217" spans="1:59" ht="14.4">
      <c r="A217" s="1099"/>
      <c r="B217" s="1203"/>
      <c r="C217" s="1204"/>
      <c r="D217" s="1204"/>
      <c r="E217" s="1204"/>
      <c r="F217" s="1205"/>
      <c r="G217" s="1210"/>
      <c r="H217" s="1210"/>
      <c r="I217" s="1210"/>
      <c r="J217" s="1210"/>
      <c r="K217" s="1210"/>
      <c r="L217" s="1213"/>
      <c r="M217" s="1216"/>
      <c r="N217" s="1104"/>
      <c r="O217" s="1107"/>
      <c r="P217" s="1056"/>
      <c r="Q217" s="1069"/>
      <c r="R217" s="1072"/>
      <c r="S217" s="1060"/>
      <c r="T217" s="1063"/>
      <c r="U217" s="1060"/>
      <c r="V217" s="1063"/>
      <c r="W217" s="1060"/>
      <c r="X217" s="1063"/>
      <c r="Y217" s="1060"/>
      <c r="Z217" s="1063"/>
      <c r="AA217" s="1063"/>
      <c r="AB217" s="1063"/>
      <c r="AC217" s="1087"/>
      <c r="AD217" s="1066"/>
      <c r="AE217" s="1090"/>
      <c r="AF217" s="1075"/>
      <c r="AG217" s="1066"/>
      <c r="AH217" s="1084"/>
      <c r="AI217" s="1075"/>
      <c r="AJ217" s="1075"/>
      <c r="AK217" s="1078"/>
      <c r="AL217" s="1081"/>
      <c r="AM217" s="1092"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095"/>
      <c r="AP217" s="1058"/>
      <c r="AQ217" s="913"/>
      <c r="AR217" s="836"/>
      <c r="AS217" s="836"/>
      <c r="AT217" s="836"/>
      <c r="AU217" s="836"/>
      <c r="AV217" s="836"/>
      <c r="AW217" s="836"/>
      <c r="AX217" s="1097"/>
      <c r="AY217" s="1095"/>
      <c r="AZ217"/>
      <c r="BA217"/>
      <c r="BB217"/>
      <c r="BC217"/>
      <c r="BD217"/>
      <c r="BE217"/>
      <c r="BF217"/>
      <c r="BG217"/>
    </row>
    <row r="218" spans="1:59" ht="14.4">
      <c r="A218" s="1100"/>
      <c r="B218" s="1203"/>
      <c r="C218" s="1204"/>
      <c r="D218" s="1204"/>
      <c r="E218" s="1204"/>
      <c r="F218" s="1205"/>
      <c r="G218" s="1210"/>
      <c r="H218" s="1210"/>
      <c r="I218" s="1210"/>
      <c r="J218" s="1210"/>
      <c r="K218" s="1210"/>
      <c r="L218" s="1213"/>
      <c r="M218" s="1216"/>
      <c r="N218" s="1104"/>
      <c r="O218" s="1107"/>
      <c r="P218" s="1056"/>
      <c r="Q218" s="1069"/>
      <c r="R218" s="1072"/>
      <c r="S218" s="1060"/>
      <c r="T218" s="1063"/>
      <c r="U218" s="1060"/>
      <c r="V218" s="1063"/>
      <c r="W218" s="1060"/>
      <c r="X218" s="1063"/>
      <c r="Y218" s="1060"/>
      <c r="Z218" s="1063"/>
      <c r="AA218" s="1063"/>
      <c r="AB218" s="1063"/>
      <c r="AC218" s="1087"/>
      <c r="AD218" s="1066"/>
      <c r="AE218" s="1090"/>
      <c r="AF218" s="1075"/>
      <c r="AG218" s="1066"/>
      <c r="AH218" s="1084"/>
      <c r="AI218" s="1075"/>
      <c r="AJ218" s="1075"/>
      <c r="AK218" s="1078"/>
      <c r="AL218" s="1081"/>
      <c r="AM218" s="1093"/>
      <c r="AN218" s="385"/>
      <c r="AO218" s="1095"/>
      <c r="AP218" s="1058"/>
      <c r="AQ218" s="913"/>
      <c r="AR218" s="836"/>
      <c r="AS218" s="836"/>
      <c r="AT218" s="836"/>
      <c r="AU218" s="836"/>
      <c r="AV218" s="836"/>
      <c r="AW218" s="836"/>
      <c r="AX218" s="1097"/>
      <c r="AY218" s="1095"/>
      <c r="AZ218"/>
      <c r="BA218"/>
      <c r="BB218"/>
      <c r="BC218"/>
      <c r="BD218"/>
      <c r="BE218"/>
      <c r="BF218"/>
      <c r="BG218"/>
    </row>
    <row r="219" spans="1:59" ht="30" customHeight="1" thickBot="1">
      <c r="A219" s="1101"/>
      <c r="B219" s="1206"/>
      <c r="C219" s="1207"/>
      <c r="D219" s="1207"/>
      <c r="E219" s="1207"/>
      <c r="F219" s="1208"/>
      <c r="G219" s="1211"/>
      <c r="H219" s="1211"/>
      <c r="I219" s="1211"/>
      <c r="J219" s="1211"/>
      <c r="K219" s="1211"/>
      <c r="L219" s="1214"/>
      <c r="M219" s="1217"/>
      <c r="N219" s="1105"/>
      <c r="O219" s="1108"/>
      <c r="P219" s="1057"/>
      <c r="Q219" s="1070"/>
      <c r="R219" s="1073"/>
      <c r="S219" s="1061"/>
      <c r="T219" s="1064"/>
      <c r="U219" s="1061"/>
      <c r="V219" s="1064"/>
      <c r="W219" s="1061"/>
      <c r="X219" s="1064"/>
      <c r="Y219" s="1061"/>
      <c r="Z219" s="1064"/>
      <c r="AA219" s="1064"/>
      <c r="AB219" s="1064"/>
      <c r="AC219" s="1088"/>
      <c r="AD219" s="1067"/>
      <c r="AE219" s="1091"/>
      <c r="AF219" s="1076"/>
      <c r="AG219" s="1067"/>
      <c r="AH219" s="1085"/>
      <c r="AI219" s="1076"/>
      <c r="AJ219" s="1076"/>
      <c r="AK219" s="1079"/>
      <c r="AL219" s="1082"/>
      <c r="AM219" s="694"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096"/>
      <c r="AP219" s="1058"/>
      <c r="AQ219" s="914"/>
      <c r="AR219" s="836"/>
      <c r="AS219" s="836"/>
      <c r="AT219" s="836"/>
      <c r="AU219" s="836"/>
      <c r="AV219" s="836"/>
      <c r="AW219" s="836"/>
      <c r="AX219" s="1097"/>
      <c r="AY219" s="1096"/>
      <c r="AZ219"/>
      <c r="BA219"/>
      <c r="BB219"/>
      <c r="BC219"/>
      <c r="BD219"/>
      <c r="BE219"/>
      <c r="BF219"/>
      <c r="BG219"/>
    </row>
    <row r="220" spans="1:59" ht="30" customHeight="1">
      <c r="A220" s="1098">
        <v>53</v>
      </c>
      <c r="B220" s="1218" t="str">
        <f>IF(基本情報入力シート!B92="", "",基本情報入力シート!B92)</f>
        <v/>
      </c>
      <c r="C220" s="1219"/>
      <c r="D220" s="1219"/>
      <c r="E220" s="1219"/>
      <c r="F220" s="1220"/>
      <c r="G220" s="1221" t="str">
        <f>IF(基本情報入力シート!L92="", "",基本情報入力シート!L92)</f>
        <v/>
      </c>
      <c r="H220" s="1221" t="str">
        <f>IF(基本情報入力シート!Q92="", "",基本情報入力シート!Q92)</f>
        <v/>
      </c>
      <c r="I220" s="1221" t="str">
        <f>IF(基本情報入力シート!V92="", "",基本情報入力シート!V92)</f>
        <v/>
      </c>
      <c r="J220" s="1221" t="str">
        <f>IF(基本情報入力シート!W92="", "",基本情報入力シート!W92)</f>
        <v/>
      </c>
      <c r="K220" s="1221" t="str">
        <f>IF(基本情報入力シート!X92="", "",基本情報入力シート!X92)</f>
        <v/>
      </c>
      <c r="L220" s="1222" t="str">
        <f>IF(基本情報入力シート!AC92=0, "",基本情報入力シート!AC92)</f>
        <v/>
      </c>
      <c r="M220" s="1215" t="str">
        <f>IF(基本情報入力シート!AD92="", "",基本情報入力シート!AD92)</f>
        <v/>
      </c>
      <c r="N220" s="1103"/>
      <c r="O220" s="1106" t="str">
        <f>IFERROR(VLOOKUP(K220,【参考】数式用２!$A$2:$AD$48,MATCH(N220,【参考】数式用２!$C$4:$AD$4,0)+2,0),"")</f>
        <v/>
      </c>
      <c r="P220" s="1055"/>
      <c r="Q220" s="1068" t="str">
        <f>IFERROR(VLOOKUP(K220,【参考】数式用２!$A$2:$AC$48,MATCH(P220,【参考】数式用２!$C$4:$AC$4,0)+2,0),"")</f>
        <v/>
      </c>
      <c r="R220" s="1071" t="s">
        <v>269</v>
      </c>
      <c r="S220" s="1059"/>
      <c r="T220" s="1062" t="s">
        <v>357</v>
      </c>
      <c r="U220" s="1059"/>
      <c r="V220" s="1062" t="s">
        <v>358</v>
      </c>
      <c r="W220" s="1059"/>
      <c r="X220" s="1062" t="s">
        <v>357</v>
      </c>
      <c r="Y220" s="1059"/>
      <c r="Z220" s="1062" t="s">
        <v>359</v>
      </c>
      <c r="AA220" s="1062" t="s">
        <v>172</v>
      </c>
      <c r="AB220" s="1062" t="str">
        <f>IF(S220&gt;=1,(W220*12+Y220)-(S220*12+U220)+1,"")</f>
        <v/>
      </c>
      <c r="AC220" s="1086" t="s">
        <v>360</v>
      </c>
      <c r="AD220" s="1065" t="str">
        <f>IFERROR(ROUNDDOWN(ROUND(L220*Q220,0)*M220,0)*AB220,"")</f>
        <v/>
      </c>
      <c r="AE220" s="1089" t="str">
        <f>IFERROR(ROUNDDOWN(ROUNDDOWN(ROUND(L220*VLOOKUP(K220,【参考】数式用２!$A$2:$AC$48,MATCH("処遇改善加算Ⅳ",【参考】数式用２!$C$4:$O$4,0)+2,0),0)*M220,0)*AB220*0.5,0), "")</f>
        <v/>
      </c>
      <c r="AF220" s="1074"/>
      <c r="AG220" s="1065" t="str">
        <f>IF(AND(AQ220&lt;&gt;"対象外", P220&lt;&gt;""),ROUNDDOWN(ROUND(L220*VLOOKUP(K220,【参考】数式用２!$A$2:$K$48,MATCH("ベア加算あり",【参考】数式用２!$C$4:$K$4,0)+2,0),0)*M220,0)*AB220,"")</f>
        <v/>
      </c>
      <c r="AH220" s="1083"/>
      <c r="AI220" s="1074"/>
      <c r="AJ220" s="1074"/>
      <c r="AK220" s="1077"/>
      <c r="AL220" s="1080"/>
      <c r="AM220" s="693" t="str">
        <f t="shared" ref="AM220" si="153">IF(Q220="","",IF(Q220&lt;O220,"！加算の要件上は問題ありませんが、令和６年度末の加算率と比較して、令和７年度の加算率が低くなっています。",""))</f>
        <v/>
      </c>
      <c r="AN220" s="385"/>
      <c r="AO220" s="1095" t="str">
        <f>IF(K220&lt;&gt;"","Q列に色付け","")</f>
        <v/>
      </c>
      <c r="AP220" s="1058" t="str">
        <f>IF(AND(AE220&lt;&gt;0,AE220&lt;&gt;""),IF(AF220="○","入力済","未入力"),"")</f>
        <v/>
      </c>
      <c r="AQ220" s="912" t="str">
        <f>IFERROR((VLOOKUP(N220, 【参考】数式用２!$BE$5:$BE$13, 1,FALSE)), "対象外")</f>
        <v>対象外</v>
      </c>
      <c r="AR220" s="836" t="str">
        <f>IF(AG220&lt;&gt;"",IF(AH220="○","入力済","未入力"),"")</f>
        <v/>
      </c>
      <c r="AS220" s="836" t="str">
        <f>IF(AND(P220&lt;&gt;"", AI220=""), "未入力", "入力済")</f>
        <v>入力済</v>
      </c>
      <c r="AT220" s="836" t="str">
        <f>IF(AND(P220&lt;&gt;"", P220&lt;&gt;"処遇改善加算Ⅳ", AJ220=""), "未入力", "入力済")</f>
        <v>入力済</v>
      </c>
      <c r="AU220" s="836" t="str">
        <f>IFERROR(VLOOKUP(K220, 【参考】数式用２!$BB$5:$BC$48, 2, FALSE), "")</f>
        <v/>
      </c>
      <c r="AV220" s="836" t="str">
        <f>IF(AND(P220&lt;&gt;"処遇改善加算Ⅲ",P220&lt;&gt;"処遇改善加算Ⅳ", P220&lt;&gt;"", AU220&lt;&gt;"対象外"), 1,"")</f>
        <v/>
      </c>
      <c r="AW220" s="836" t="str">
        <f>IFERROR("_"&amp;VLOOKUP(K220, 【参考】数式用２!$AG$2:$AH$48, 2, FALSE), "")</f>
        <v/>
      </c>
      <c r="AX220" s="1097" t="str">
        <f>IF(AND(P220="処遇改善加算Ⅰ", AL220=""), "未入力","入力済")</f>
        <v>入力済</v>
      </c>
      <c r="AY220" s="1094" t="str">
        <f>G220</f>
        <v/>
      </c>
      <c r="AZ220"/>
      <c r="BA220"/>
      <c r="BB220"/>
      <c r="BC220"/>
      <c r="BD220"/>
      <c r="BE220"/>
      <c r="BF220"/>
      <c r="BG220"/>
    </row>
    <row r="221" spans="1:59" ht="14.4">
      <c r="A221" s="1099"/>
      <c r="B221" s="1203"/>
      <c r="C221" s="1204"/>
      <c r="D221" s="1204"/>
      <c r="E221" s="1204"/>
      <c r="F221" s="1205"/>
      <c r="G221" s="1210"/>
      <c r="H221" s="1210"/>
      <c r="I221" s="1210"/>
      <c r="J221" s="1210"/>
      <c r="K221" s="1210"/>
      <c r="L221" s="1213"/>
      <c r="M221" s="1216"/>
      <c r="N221" s="1104"/>
      <c r="O221" s="1107"/>
      <c r="P221" s="1056"/>
      <c r="Q221" s="1069"/>
      <c r="R221" s="1072"/>
      <c r="S221" s="1060"/>
      <c r="T221" s="1063"/>
      <c r="U221" s="1060"/>
      <c r="V221" s="1063"/>
      <c r="W221" s="1060"/>
      <c r="X221" s="1063"/>
      <c r="Y221" s="1060"/>
      <c r="Z221" s="1063"/>
      <c r="AA221" s="1063"/>
      <c r="AB221" s="1063"/>
      <c r="AC221" s="1087"/>
      <c r="AD221" s="1066"/>
      <c r="AE221" s="1090"/>
      <c r="AF221" s="1075"/>
      <c r="AG221" s="1066"/>
      <c r="AH221" s="1084"/>
      <c r="AI221" s="1075"/>
      <c r="AJ221" s="1075"/>
      <c r="AK221" s="1078"/>
      <c r="AL221" s="1081"/>
      <c r="AM221" s="1092"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095"/>
      <c r="AP221" s="1058"/>
      <c r="AQ221" s="913"/>
      <c r="AR221" s="836"/>
      <c r="AS221" s="836"/>
      <c r="AT221" s="836"/>
      <c r="AU221" s="836"/>
      <c r="AV221" s="836"/>
      <c r="AW221" s="836"/>
      <c r="AX221" s="1097"/>
      <c r="AY221" s="1095"/>
      <c r="AZ221"/>
      <c r="BA221"/>
      <c r="BB221"/>
      <c r="BC221"/>
      <c r="BD221"/>
      <c r="BE221"/>
      <c r="BF221"/>
      <c r="BG221"/>
    </row>
    <row r="222" spans="1:59" ht="14.4">
      <c r="A222" s="1100"/>
      <c r="B222" s="1203"/>
      <c r="C222" s="1204"/>
      <c r="D222" s="1204"/>
      <c r="E222" s="1204"/>
      <c r="F222" s="1205"/>
      <c r="G222" s="1210"/>
      <c r="H222" s="1210"/>
      <c r="I222" s="1210"/>
      <c r="J222" s="1210"/>
      <c r="K222" s="1210"/>
      <c r="L222" s="1213"/>
      <c r="M222" s="1216"/>
      <c r="N222" s="1104"/>
      <c r="O222" s="1107"/>
      <c r="P222" s="1056"/>
      <c r="Q222" s="1069"/>
      <c r="R222" s="1072"/>
      <c r="S222" s="1060"/>
      <c r="T222" s="1063"/>
      <c r="U222" s="1060"/>
      <c r="V222" s="1063"/>
      <c r="W222" s="1060"/>
      <c r="X222" s="1063"/>
      <c r="Y222" s="1060"/>
      <c r="Z222" s="1063"/>
      <c r="AA222" s="1063"/>
      <c r="AB222" s="1063"/>
      <c r="AC222" s="1087"/>
      <c r="AD222" s="1066"/>
      <c r="AE222" s="1090"/>
      <c r="AF222" s="1075"/>
      <c r="AG222" s="1066"/>
      <c r="AH222" s="1084"/>
      <c r="AI222" s="1075"/>
      <c r="AJ222" s="1075"/>
      <c r="AK222" s="1078"/>
      <c r="AL222" s="1081"/>
      <c r="AM222" s="1093"/>
      <c r="AN222" s="385"/>
      <c r="AO222" s="1095"/>
      <c r="AP222" s="1058"/>
      <c r="AQ222" s="913"/>
      <c r="AR222" s="836"/>
      <c r="AS222" s="836"/>
      <c r="AT222" s="836"/>
      <c r="AU222" s="836"/>
      <c r="AV222" s="836"/>
      <c r="AW222" s="836"/>
      <c r="AX222" s="1097"/>
      <c r="AY222" s="1095"/>
      <c r="AZ222"/>
      <c r="BA222"/>
      <c r="BB222"/>
      <c r="BC222"/>
      <c r="BD222"/>
      <c r="BE222"/>
      <c r="BF222"/>
      <c r="BG222"/>
    </row>
    <row r="223" spans="1:59" ht="30" customHeight="1" thickBot="1">
      <c r="A223" s="1101"/>
      <c r="B223" s="1206"/>
      <c r="C223" s="1207"/>
      <c r="D223" s="1207"/>
      <c r="E223" s="1207"/>
      <c r="F223" s="1208"/>
      <c r="G223" s="1211"/>
      <c r="H223" s="1211"/>
      <c r="I223" s="1211"/>
      <c r="J223" s="1211"/>
      <c r="K223" s="1211"/>
      <c r="L223" s="1214"/>
      <c r="M223" s="1217"/>
      <c r="N223" s="1105"/>
      <c r="O223" s="1108"/>
      <c r="P223" s="1057"/>
      <c r="Q223" s="1070"/>
      <c r="R223" s="1073"/>
      <c r="S223" s="1061"/>
      <c r="T223" s="1064"/>
      <c r="U223" s="1061"/>
      <c r="V223" s="1064"/>
      <c r="W223" s="1061"/>
      <c r="X223" s="1064"/>
      <c r="Y223" s="1061"/>
      <c r="Z223" s="1064"/>
      <c r="AA223" s="1064"/>
      <c r="AB223" s="1064"/>
      <c r="AC223" s="1088"/>
      <c r="AD223" s="1067"/>
      <c r="AE223" s="1091"/>
      <c r="AF223" s="1076"/>
      <c r="AG223" s="1067"/>
      <c r="AH223" s="1085"/>
      <c r="AI223" s="1076"/>
      <c r="AJ223" s="1076"/>
      <c r="AK223" s="1079"/>
      <c r="AL223" s="1082"/>
      <c r="AM223" s="694"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096"/>
      <c r="AP223" s="1058"/>
      <c r="AQ223" s="914"/>
      <c r="AR223" s="836"/>
      <c r="AS223" s="836"/>
      <c r="AT223" s="836"/>
      <c r="AU223" s="836"/>
      <c r="AV223" s="836"/>
      <c r="AW223" s="836"/>
      <c r="AX223" s="1097"/>
      <c r="AY223" s="1096"/>
      <c r="AZ223"/>
      <c r="BA223"/>
      <c r="BB223"/>
      <c r="BC223"/>
      <c r="BD223"/>
      <c r="BE223"/>
      <c r="BF223"/>
      <c r="BG223"/>
    </row>
    <row r="224" spans="1:59" ht="30" customHeight="1">
      <c r="A224" s="1098">
        <v>54</v>
      </c>
      <c r="B224" s="1218" t="str">
        <f>IF(基本情報入力シート!B93="", "",基本情報入力シート!B93)</f>
        <v/>
      </c>
      <c r="C224" s="1219"/>
      <c r="D224" s="1219"/>
      <c r="E224" s="1219"/>
      <c r="F224" s="1220"/>
      <c r="G224" s="1221" t="str">
        <f>IF(基本情報入力シート!L93="", "",基本情報入力シート!L93)</f>
        <v/>
      </c>
      <c r="H224" s="1221" t="str">
        <f>IF(基本情報入力シート!Q93="", "",基本情報入力シート!Q93)</f>
        <v/>
      </c>
      <c r="I224" s="1221" t="str">
        <f>IF(基本情報入力シート!V93="", "",基本情報入力シート!V93)</f>
        <v/>
      </c>
      <c r="J224" s="1221" t="str">
        <f>IF(基本情報入力シート!W93="", "",基本情報入力シート!W93)</f>
        <v/>
      </c>
      <c r="K224" s="1221" t="str">
        <f>IF(基本情報入力シート!X93="", "",基本情報入力シート!X93)</f>
        <v/>
      </c>
      <c r="L224" s="1222" t="str">
        <f>IF(基本情報入力シート!AC93=0, "",基本情報入力シート!AC93)</f>
        <v/>
      </c>
      <c r="M224" s="1215" t="str">
        <f>IF(基本情報入力シート!AD93="", "",基本情報入力シート!AD93)</f>
        <v/>
      </c>
      <c r="N224" s="1103"/>
      <c r="O224" s="1106" t="str">
        <f>IFERROR(VLOOKUP(K224,【参考】数式用２!$A$2:$AD$48,MATCH(N224,【参考】数式用２!$C$4:$AD$4,0)+2,0),"")</f>
        <v/>
      </c>
      <c r="P224" s="1055"/>
      <c r="Q224" s="1068" t="str">
        <f>IFERROR(VLOOKUP(K224,【参考】数式用２!$A$2:$AC$48,MATCH(P224,【参考】数式用２!$C$4:$AC$4,0)+2,0),"")</f>
        <v/>
      </c>
      <c r="R224" s="1071" t="s">
        <v>269</v>
      </c>
      <c r="S224" s="1059"/>
      <c r="T224" s="1062" t="s">
        <v>357</v>
      </c>
      <c r="U224" s="1059"/>
      <c r="V224" s="1062" t="s">
        <v>358</v>
      </c>
      <c r="W224" s="1059"/>
      <c r="X224" s="1062" t="s">
        <v>357</v>
      </c>
      <c r="Y224" s="1059"/>
      <c r="Z224" s="1062" t="s">
        <v>359</v>
      </c>
      <c r="AA224" s="1062" t="s">
        <v>172</v>
      </c>
      <c r="AB224" s="1062" t="str">
        <f>IF(S224&gt;=1,(W224*12+Y224)-(S224*12+U224)+1,"")</f>
        <v/>
      </c>
      <c r="AC224" s="1086" t="s">
        <v>360</v>
      </c>
      <c r="AD224" s="1065" t="str">
        <f>IFERROR(ROUNDDOWN(ROUND(L224*Q224,0)*M224,0)*AB224,"")</f>
        <v/>
      </c>
      <c r="AE224" s="1089" t="str">
        <f>IFERROR(ROUNDDOWN(ROUNDDOWN(ROUND(L224*VLOOKUP(K224,【参考】数式用２!$A$2:$AC$48,MATCH("処遇改善加算Ⅳ",【参考】数式用２!$C$4:$O$4,0)+2,0),0)*M224,0)*AB224*0.5,0), "")</f>
        <v/>
      </c>
      <c r="AF224" s="1074"/>
      <c r="AG224" s="1065" t="str">
        <f>IF(AND(AQ224&lt;&gt;"対象外", P224&lt;&gt;""),ROUNDDOWN(ROUND(L224*VLOOKUP(K224,【参考】数式用２!$A$2:$K$48,MATCH("ベア加算あり",【参考】数式用２!$C$4:$K$4,0)+2,0),0)*M224,0)*AB224,"")</f>
        <v/>
      </c>
      <c r="AH224" s="1083"/>
      <c r="AI224" s="1074"/>
      <c r="AJ224" s="1074"/>
      <c r="AK224" s="1077"/>
      <c r="AL224" s="1080"/>
      <c r="AM224" s="693" t="str">
        <f t="shared" ref="AM224" si="156">IF(Q224="","",IF(Q224&lt;O224,"！加算の要件上は問題ありませんが、令和６年度末の加算率と比較して、令和７年度の加算率が低くなっています。",""))</f>
        <v/>
      </c>
      <c r="AN224" s="385"/>
      <c r="AO224" s="1094" t="str">
        <f>IF(K224&lt;&gt;"","Q列に色付け","")</f>
        <v/>
      </c>
      <c r="AP224" s="1058" t="str">
        <f>IF(AND(AE224&lt;&gt;0,AE224&lt;&gt;""),IF(AF224="○","入力済","未入力"),"")</f>
        <v/>
      </c>
      <c r="AQ224" s="912" t="str">
        <f>IFERROR((VLOOKUP(N224, 【参考】数式用２!$BE$5:$BE$13, 1,FALSE)), "対象外")</f>
        <v>対象外</v>
      </c>
      <c r="AR224" s="836" t="str">
        <f>IF(AG224&lt;&gt;"",IF(AH224="○","入力済","未入力"),"")</f>
        <v/>
      </c>
      <c r="AS224" s="836" t="str">
        <f>IF(AND(P224&lt;&gt;"", AI224=""), "未入力", "入力済")</f>
        <v>入力済</v>
      </c>
      <c r="AT224" s="836" t="str">
        <f>IF(AND(P224&lt;&gt;"", P224&lt;&gt;"処遇改善加算Ⅳ", AJ224=""), "未入力", "入力済")</f>
        <v>入力済</v>
      </c>
      <c r="AU224" s="836" t="str">
        <f>IFERROR(VLOOKUP(K224, 【参考】数式用２!$BB$5:$BC$48, 2, FALSE), "")</f>
        <v/>
      </c>
      <c r="AV224" s="836" t="str">
        <f>IF(AND(P224&lt;&gt;"処遇改善加算Ⅲ",P224&lt;&gt;"処遇改善加算Ⅳ", P224&lt;&gt;"", AU224&lt;&gt;"対象外"), 1,"")</f>
        <v/>
      </c>
      <c r="AW224" s="836" t="str">
        <f>IFERROR("_"&amp;VLOOKUP(K224, 【参考】数式用２!$AG$2:$AH$48, 2, FALSE), "")</f>
        <v/>
      </c>
      <c r="AX224" s="1097" t="str">
        <f>IF(AND(P224="処遇改善加算Ⅰ", AL224=""), "未入力","入力済")</f>
        <v>入力済</v>
      </c>
      <c r="AY224" s="1094" t="str">
        <f>G224</f>
        <v/>
      </c>
      <c r="AZ224"/>
      <c r="BA224"/>
      <c r="BB224"/>
      <c r="BC224"/>
      <c r="BD224"/>
      <c r="BE224"/>
      <c r="BF224"/>
      <c r="BG224"/>
    </row>
    <row r="225" spans="1:59" ht="14.4">
      <c r="A225" s="1099"/>
      <c r="B225" s="1203"/>
      <c r="C225" s="1204"/>
      <c r="D225" s="1204"/>
      <c r="E225" s="1204"/>
      <c r="F225" s="1205"/>
      <c r="G225" s="1210"/>
      <c r="H225" s="1210"/>
      <c r="I225" s="1210"/>
      <c r="J225" s="1210"/>
      <c r="K225" s="1210"/>
      <c r="L225" s="1213"/>
      <c r="M225" s="1216"/>
      <c r="N225" s="1104"/>
      <c r="O225" s="1107"/>
      <c r="P225" s="1056"/>
      <c r="Q225" s="1069"/>
      <c r="R225" s="1072"/>
      <c r="S225" s="1060"/>
      <c r="T225" s="1063"/>
      <c r="U225" s="1060"/>
      <c r="V225" s="1063"/>
      <c r="W225" s="1060"/>
      <c r="X225" s="1063"/>
      <c r="Y225" s="1060"/>
      <c r="Z225" s="1063"/>
      <c r="AA225" s="1063"/>
      <c r="AB225" s="1063"/>
      <c r="AC225" s="1087"/>
      <c r="AD225" s="1066"/>
      <c r="AE225" s="1090"/>
      <c r="AF225" s="1075"/>
      <c r="AG225" s="1066"/>
      <c r="AH225" s="1084"/>
      <c r="AI225" s="1075"/>
      <c r="AJ225" s="1075"/>
      <c r="AK225" s="1078"/>
      <c r="AL225" s="1081"/>
      <c r="AM225" s="1092"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095"/>
      <c r="AP225" s="1058"/>
      <c r="AQ225" s="913"/>
      <c r="AR225" s="836"/>
      <c r="AS225" s="836"/>
      <c r="AT225" s="836"/>
      <c r="AU225" s="836"/>
      <c r="AV225" s="836"/>
      <c r="AW225" s="836"/>
      <c r="AX225" s="1097"/>
      <c r="AY225" s="1095"/>
      <c r="AZ225"/>
      <c r="BA225"/>
      <c r="BB225"/>
      <c r="BC225"/>
      <c r="BD225"/>
      <c r="BE225"/>
      <c r="BF225"/>
      <c r="BG225"/>
    </row>
    <row r="226" spans="1:59" ht="14.4">
      <c r="A226" s="1100"/>
      <c r="B226" s="1203"/>
      <c r="C226" s="1204"/>
      <c r="D226" s="1204"/>
      <c r="E226" s="1204"/>
      <c r="F226" s="1205"/>
      <c r="G226" s="1210"/>
      <c r="H226" s="1210"/>
      <c r="I226" s="1210"/>
      <c r="J226" s="1210"/>
      <c r="K226" s="1210"/>
      <c r="L226" s="1213"/>
      <c r="M226" s="1216"/>
      <c r="N226" s="1104"/>
      <c r="O226" s="1107"/>
      <c r="P226" s="1056"/>
      <c r="Q226" s="1069"/>
      <c r="R226" s="1072"/>
      <c r="S226" s="1060"/>
      <c r="T226" s="1063"/>
      <c r="U226" s="1060"/>
      <c r="V226" s="1063"/>
      <c r="W226" s="1060"/>
      <c r="X226" s="1063"/>
      <c r="Y226" s="1060"/>
      <c r="Z226" s="1063"/>
      <c r="AA226" s="1063"/>
      <c r="AB226" s="1063"/>
      <c r="AC226" s="1087"/>
      <c r="AD226" s="1066"/>
      <c r="AE226" s="1090"/>
      <c r="AF226" s="1075"/>
      <c r="AG226" s="1066"/>
      <c r="AH226" s="1084"/>
      <c r="AI226" s="1075"/>
      <c r="AJ226" s="1075"/>
      <c r="AK226" s="1078"/>
      <c r="AL226" s="1081"/>
      <c r="AM226" s="1093"/>
      <c r="AN226" s="385"/>
      <c r="AO226" s="1095"/>
      <c r="AP226" s="1058"/>
      <c r="AQ226" s="913"/>
      <c r="AR226" s="836"/>
      <c r="AS226" s="836"/>
      <c r="AT226" s="836"/>
      <c r="AU226" s="836"/>
      <c r="AV226" s="836"/>
      <c r="AW226" s="836"/>
      <c r="AX226" s="1097"/>
      <c r="AY226" s="1095"/>
      <c r="AZ226"/>
      <c r="BA226"/>
      <c r="BB226"/>
      <c r="BC226"/>
      <c r="BD226"/>
      <c r="BE226"/>
      <c r="BF226"/>
      <c r="BG226"/>
    </row>
    <row r="227" spans="1:59" ht="30" customHeight="1" thickBot="1">
      <c r="A227" s="1101"/>
      <c r="B227" s="1206"/>
      <c r="C227" s="1207"/>
      <c r="D227" s="1207"/>
      <c r="E227" s="1207"/>
      <c r="F227" s="1208"/>
      <c r="G227" s="1211"/>
      <c r="H227" s="1211"/>
      <c r="I227" s="1211"/>
      <c r="J227" s="1211"/>
      <c r="K227" s="1211"/>
      <c r="L227" s="1214"/>
      <c r="M227" s="1217"/>
      <c r="N227" s="1105"/>
      <c r="O227" s="1108"/>
      <c r="P227" s="1057"/>
      <c r="Q227" s="1070"/>
      <c r="R227" s="1073"/>
      <c r="S227" s="1061"/>
      <c r="T227" s="1064"/>
      <c r="U227" s="1061"/>
      <c r="V227" s="1064"/>
      <c r="W227" s="1061"/>
      <c r="X227" s="1064"/>
      <c r="Y227" s="1061"/>
      <c r="Z227" s="1064"/>
      <c r="AA227" s="1064"/>
      <c r="AB227" s="1064"/>
      <c r="AC227" s="1088"/>
      <c r="AD227" s="1067"/>
      <c r="AE227" s="1091"/>
      <c r="AF227" s="1076"/>
      <c r="AG227" s="1067"/>
      <c r="AH227" s="1085"/>
      <c r="AI227" s="1076"/>
      <c r="AJ227" s="1076"/>
      <c r="AK227" s="1079"/>
      <c r="AL227" s="1082"/>
      <c r="AM227" s="694"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096"/>
      <c r="AP227" s="1058"/>
      <c r="AQ227" s="914"/>
      <c r="AR227" s="836"/>
      <c r="AS227" s="836"/>
      <c r="AT227" s="836"/>
      <c r="AU227" s="836"/>
      <c r="AV227" s="836"/>
      <c r="AW227" s="836"/>
      <c r="AX227" s="1097"/>
      <c r="AY227" s="1096"/>
      <c r="AZ227"/>
      <c r="BA227"/>
      <c r="BB227"/>
      <c r="BC227"/>
      <c r="BD227"/>
      <c r="BE227"/>
      <c r="BF227"/>
      <c r="BG227"/>
    </row>
    <row r="228" spans="1:59" ht="30" customHeight="1">
      <c r="A228" s="1098">
        <v>55</v>
      </c>
      <c r="B228" s="1218" t="str">
        <f>IF(基本情報入力シート!B94="", "",基本情報入力シート!B94)</f>
        <v/>
      </c>
      <c r="C228" s="1219"/>
      <c r="D228" s="1219"/>
      <c r="E228" s="1219"/>
      <c r="F228" s="1220"/>
      <c r="G228" s="1221" t="str">
        <f>IF(基本情報入力シート!L94="", "",基本情報入力シート!L94)</f>
        <v/>
      </c>
      <c r="H228" s="1221" t="str">
        <f>IF(基本情報入力シート!Q94="", "",基本情報入力シート!Q94)</f>
        <v/>
      </c>
      <c r="I228" s="1221" t="str">
        <f>IF(基本情報入力シート!V94="", "",基本情報入力シート!V94)</f>
        <v/>
      </c>
      <c r="J228" s="1221" t="str">
        <f>IF(基本情報入力シート!W94="", "",基本情報入力シート!W94)</f>
        <v/>
      </c>
      <c r="K228" s="1221" t="str">
        <f>IF(基本情報入力シート!X94="", "",基本情報入力シート!X94)</f>
        <v/>
      </c>
      <c r="L228" s="1222" t="str">
        <f>IF(基本情報入力シート!AC94=0, "",基本情報入力シート!AC94)</f>
        <v/>
      </c>
      <c r="M228" s="1215" t="str">
        <f>IF(基本情報入力シート!AD94="", "",基本情報入力シート!AD94)</f>
        <v/>
      </c>
      <c r="N228" s="1103"/>
      <c r="O228" s="1106" t="str">
        <f>IFERROR(VLOOKUP(K228,【参考】数式用２!$A$2:$AD$48,MATCH(N228,【参考】数式用２!$C$4:$AD$4,0)+2,0),"")</f>
        <v/>
      </c>
      <c r="P228" s="1055"/>
      <c r="Q228" s="1068" t="str">
        <f>IFERROR(VLOOKUP(K228,【参考】数式用２!$A$2:$AC$48,MATCH(P228,【参考】数式用２!$C$4:$AC$4,0)+2,0),"")</f>
        <v/>
      </c>
      <c r="R228" s="1071" t="s">
        <v>269</v>
      </c>
      <c r="S228" s="1059"/>
      <c r="T228" s="1062" t="s">
        <v>357</v>
      </c>
      <c r="U228" s="1059"/>
      <c r="V228" s="1062" t="s">
        <v>358</v>
      </c>
      <c r="W228" s="1059"/>
      <c r="X228" s="1062" t="s">
        <v>357</v>
      </c>
      <c r="Y228" s="1059"/>
      <c r="Z228" s="1062" t="s">
        <v>359</v>
      </c>
      <c r="AA228" s="1062" t="s">
        <v>172</v>
      </c>
      <c r="AB228" s="1062" t="str">
        <f>IF(S228&gt;=1,(W228*12+Y228)-(S228*12+U228)+1,"")</f>
        <v/>
      </c>
      <c r="AC228" s="1086" t="s">
        <v>360</v>
      </c>
      <c r="AD228" s="1065" t="str">
        <f>IFERROR(ROUNDDOWN(ROUND(L228*Q228,0)*M228,0)*AB228,"")</f>
        <v/>
      </c>
      <c r="AE228" s="1089" t="str">
        <f>IFERROR(ROUNDDOWN(ROUNDDOWN(ROUND(L228*VLOOKUP(K228,【参考】数式用２!$A$2:$AC$48,MATCH("処遇改善加算Ⅳ",【参考】数式用２!$C$4:$O$4,0)+2,0),0)*M228,0)*AB228*0.5,0), "")</f>
        <v/>
      </c>
      <c r="AF228" s="1074"/>
      <c r="AG228" s="1065" t="str">
        <f>IF(AND(AQ228&lt;&gt;"対象外", P228&lt;&gt;""),ROUNDDOWN(ROUND(L228*VLOOKUP(K228,【参考】数式用２!$A$2:$K$48,MATCH("ベア加算あり",【参考】数式用２!$C$4:$K$4,0)+2,0),0)*M228,0)*AB228,"")</f>
        <v/>
      </c>
      <c r="AH228" s="1083"/>
      <c r="AI228" s="1074"/>
      <c r="AJ228" s="1074"/>
      <c r="AK228" s="1077"/>
      <c r="AL228" s="1080"/>
      <c r="AM228" s="693" t="str">
        <f t="shared" ref="AM228" si="159">IF(Q228="","",IF(Q228&lt;O228,"！加算の要件上は問題ありませんが、令和６年度末の加算率と比較して、令和７年度の加算率が低くなっています。",""))</f>
        <v/>
      </c>
      <c r="AN228" s="385"/>
      <c r="AO228" s="1094" t="str">
        <f>IF(K228&lt;&gt;"","Q列に色付け","")</f>
        <v/>
      </c>
      <c r="AP228" s="1058" t="str">
        <f>IF(AND(AE228&lt;&gt;0,AE228&lt;&gt;""),IF(AF228="○","入力済","未入力"),"")</f>
        <v/>
      </c>
      <c r="AQ228" s="912" t="str">
        <f>IFERROR((VLOOKUP(N228, 【参考】数式用２!$BE$5:$BE$13, 1,FALSE)), "対象外")</f>
        <v>対象外</v>
      </c>
      <c r="AR228" s="836" t="str">
        <f>IF(AG228&lt;&gt;"",IF(AH228="○","入力済","未入力"),"")</f>
        <v/>
      </c>
      <c r="AS228" s="836" t="str">
        <f>IF(AND(P228&lt;&gt;"", AI228=""), "未入力", "入力済")</f>
        <v>入力済</v>
      </c>
      <c r="AT228" s="836" t="str">
        <f>IF(AND(P228&lt;&gt;"", P228&lt;&gt;"処遇改善加算Ⅳ", AJ228=""), "未入力", "入力済")</f>
        <v>入力済</v>
      </c>
      <c r="AU228" s="836" t="str">
        <f>IFERROR(VLOOKUP(K228, 【参考】数式用２!$BB$5:$BC$48, 2, FALSE), "")</f>
        <v/>
      </c>
      <c r="AV228" s="836" t="str">
        <f>IF(AND(P228&lt;&gt;"処遇改善加算Ⅲ",P228&lt;&gt;"処遇改善加算Ⅳ", P228&lt;&gt;"", AU228&lt;&gt;"対象外"), 1,"")</f>
        <v/>
      </c>
      <c r="AW228" s="836" t="str">
        <f>IFERROR("_"&amp;VLOOKUP(K228, 【参考】数式用２!$AG$2:$AH$48, 2, FALSE), "")</f>
        <v/>
      </c>
      <c r="AX228" s="1097" t="str">
        <f>IF(AND(P228="処遇改善加算Ⅰ", AL228=""), "未入力","入力済")</f>
        <v>入力済</v>
      </c>
      <c r="AY228" s="1094" t="str">
        <f>G228</f>
        <v/>
      </c>
      <c r="AZ228"/>
      <c r="BA228"/>
      <c r="BB228"/>
      <c r="BC228"/>
      <c r="BD228"/>
      <c r="BE228"/>
      <c r="BF228"/>
      <c r="BG228"/>
    </row>
    <row r="229" spans="1:59" ht="14.4">
      <c r="A229" s="1099"/>
      <c r="B229" s="1203"/>
      <c r="C229" s="1204"/>
      <c r="D229" s="1204"/>
      <c r="E229" s="1204"/>
      <c r="F229" s="1205"/>
      <c r="G229" s="1210"/>
      <c r="H229" s="1210"/>
      <c r="I229" s="1210"/>
      <c r="J229" s="1210"/>
      <c r="K229" s="1210"/>
      <c r="L229" s="1213"/>
      <c r="M229" s="1216"/>
      <c r="N229" s="1104"/>
      <c r="O229" s="1107"/>
      <c r="P229" s="1056"/>
      <c r="Q229" s="1069"/>
      <c r="R229" s="1072"/>
      <c r="S229" s="1060"/>
      <c r="T229" s="1063"/>
      <c r="U229" s="1060"/>
      <c r="V229" s="1063"/>
      <c r="W229" s="1060"/>
      <c r="X229" s="1063"/>
      <c r="Y229" s="1060"/>
      <c r="Z229" s="1063"/>
      <c r="AA229" s="1063"/>
      <c r="AB229" s="1063"/>
      <c r="AC229" s="1087"/>
      <c r="AD229" s="1066"/>
      <c r="AE229" s="1090"/>
      <c r="AF229" s="1075"/>
      <c r="AG229" s="1066"/>
      <c r="AH229" s="1084"/>
      <c r="AI229" s="1075"/>
      <c r="AJ229" s="1075"/>
      <c r="AK229" s="1078"/>
      <c r="AL229" s="1081"/>
      <c r="AM229" s="1092"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095"/>
      <c r="AP229" s="1058"/>
      <c r="AQ229" s="913"/>
      <c r="AR229" s="836"/>
      <c r="AS229" s="836"/>
      <c r="AT229" s="836"/>
      <c r="AU229" s="836"/>
      <c r="AV229" s="836"/>
      <c r="AW229" s="836"/>
      <c r="AX229" s="1097"/>
      <c r="AY229" s="1095"/>
      <c r="AZ229"/>
      <c r="BA229"/>
      <c r="BB229"/>
      <c r="BC229"/>
      <c r="BD229"/>
      <c r="BE229"/>
      <c r="BF229"/>
      <c r="BG229"/>
    </row>
    <row r="230" spans="1:59" ht="14.4">
      <c r="A230" s="1100"/>
      <c r="B230" s="1203"/>
      <c r="C230" s="1204"/>
      <c r="D230" s="1204"/>
      <c r="E230" s="1204"/>
      <c r="F230" s="1205"/>
      <c r="G230" s="1210"/>
      <c r="H230" s="1210"/>
      <c r="I230" s="1210"/>
      <c r="J230" s="1210"/>
      <c r="K230" s="1210"/>
      <c r="L230" s="1213"/>
      <c r="M230" s="1216"/>
      <c r="N230" s="1104"/>
      <c r="O230" s="1107"/>
      <c r="P230" s="1056"/>
      <c r="Q230" s="1069"/>
      <c r="R230" s="1072"/>
      <c r="S230" s="1060"/>
      <c r="T230" s="1063"/>
      <c r="U230" s="1060"/>
      <c r="V230" s="1063"/>
      <c r="W230" s="1060"/>
      <c r="X230" s="1063"/>
      <c r="Y230" s="1060"/>
      <c r="Z230" s="1063"/>
      <c r="AA230" s="1063"/>
      <c r="AB230" s="1063"/>
      <c r="AC230" s="1087"/>
      <c r="AD230" s="1066"/>
      <c r="AE230" s="1090"/>
      <c r="AF230" s="1075"/>
      <c r="AG230" s="1066"/>
      <c r="AH230" s="1084"/>
      <c r="AI230" s="1075"/>
      <c r="AJ230" s="1075"/>
      <c r="AK230" s="1078"/>
      <c r="AL230" s="1081"/>
      <c r="AM230" s="1093"/>
      <c r="AN230" s="385"/>
      <c r="AO230" s="1095"/>
      <c r="AP230" s="1058"/>
      <c r="AQ230" s="913"/>
      <c r="AR230" s="836"/>
      <c r="AS230" s="836"/>
      <c r="AT230" s="836"/>
      <c r="AU230" s="836"/>
      <c r="AV230" s="836"/>
      <c r="AW230" s="836"/>
      <c r="AX230" s="1097"/>
      <c r="AY230" s="1095"/>
      <c r="AZ230"/>
      <c r="BA230"/>
      <c r="BB230"/>
      <c r="BC230"/>
      <c r="BD230"/>
      <c r="BE230"/>
      <c r="BF230"/>
      <c r="BG230"/>
    </row>
    <row r="231" spans="1:59" ht="30" customHeight="1" thickBot="1">
      <c r="A231" s="1101"/>
      <c r="B231" s="1206"/>
      <c r="C231" s="1207"/>
      <c r="D231" s="1207"/>
      <c r="E231" s="1207"/>
      <c r="F231" s="1208"/>
      <c r="G231" s="1211"/>
      <c r="H231" s="1211"/>
      <c r="I231" s="1211"/>
      <c r="J231" s="1211"/>
      <c r="K231" s="1211"/>
      <c r="L231" s="1214"/>
      <c r="M231" s="1217"/>
      <c r="N231" s="1105"/>
      <c r="O231" s="1108"/>
      <c r="P231" s="1057"/>
      <c r="Q231" s="1070"/>
      <c r="R231" s="1073"/>
      <c r="S231" s="1061"/>
      <c r="T231" s="1064"/>
      <c r="U231" s="1061"/>
      <c r="V231" s="1064"/>
      <c r="W231" s="1061"/>
      <c r="X231" s="1064"/>
      <c r="Y231" s="1061"/>
      <c r="Z231" s="1064"/>
      <c r="AA231" s="1064"/>
      <c r="AB231" s="1064"/>
      <c r="AC231" s="1088"/>
      <c r="AD231" s="1067"/>
      <c r="AE231" s="1091"/>
      <c r="AF231" s="1076"/>
      <c r="AG231" s="1067"/>
      <c r="AH231" s="1085"/>
      <c r="AI231" s="1076"/>
      <c r="AJ231" s="1076"/>
      <c r="AK231" s="1079"/>
      <c r="AL231" s="1082"/>
      <c r="AM231" s="694"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096"/>
      <c r="AP231" s="1058"/>
      <c r="AQ231" s="914"/>
      <c r="AR231" s="836"/>
      <c r="AS231" s="836"/>
      <c r="AT231" s="836"/>
      <c r="AU231" s="836"/>
      <c r="AV231" s="836"/>
      <c r="AW231" s="836"/>
      <c r="AX231" s="1097"/>
      <c r="AY231" s="1096"/>
      <c r="AZ231"/>
      <c r="BA231"/>
      <c r="BB231"/>
      <c r="BC231"/>
      <c r="BD231"/>
      <c r="BE231"/>
      <c r="BF231"/>
      <c r="BG231"/>
    </row>
    <row r="232" spans="1:59" ht="30" customHeight="1">
      <c r="A232" s="1098">
        <v>56</v>
      </c>
      <c r="B232" s="1218" t="str">
        <f>IF(基本情報入力シート!B95="", "",基本情報入力シート!B95)</f>
        <v/>
      </c>
      <c r="C232" s="1219"/>
      <c r="D232" s="1219"/>
      <c r="E232" s="1219"/>
      <c r="F232" s="1220"/>
      <c r="G232" s="1221" t="str">
        <f>IF(基本情報入力シート!L95="", "",基本情報入力シート!L95)</f>
        <v/>
      </c>
      <c r="H232" s="1221" t="str">
        <f>IF(基本情報入力シート!Q95="", "",基本情報入力シート!Q95)</f>
        <v/>
      </c>
      <c r="I232" s="1221" t="str">
        <f>IF(基本情報入力シート!V95="", "",基本情報入力シート!V95)</f>
        <v/>
      </c>
      <c r="J232" s="1221" t="str">
        <f>IF(基本情報入力シート!W95="", "",基本情報入力シート!W95)</f>
        <v/>
      </c>
      <c r="K232" s="1221" t="str">
        <f>IF(基本情報入力シート!X95="", "",基本情報入力シート!X95)</f>
        <v/>
      </c>
      <c r="L232" s="1222" t="str">
        <f>IF(基本情報入力シート!AC95=0, "",基本情報入力シート!AC95)</f>
        <v/>
      </c>
      <c r="M232" s="1215" t="str">
        <f>IF(基本情報入力シート!AD95="", "",基本情報入力シート!AD95)</f>
        <v/>
      </c>
      <c r="N232" s="1103"/>
      <c r="O232" s="1106" t="str">
        <f>IFERROR(VLOOKUP(K232,【参考】数式用２!$A$2:$AD$48,MATCH(N232,【参考】数式用２!$C$4:$AD$4,0)+2,0),"")</f>
        <v/>
      </c>
      <c r="P232" s="1055"/>
      <c r="Q232" s="1068" t="str">
        <f>IFERROR(VLOOKUP(K232,【参考】数式用２!$A$2:$AC$48,MATCH(P232,【参考】数式用２!$C$4:$AC$4,0)+2,0),"")</f>
        <v/>
      </c>
      <c r="R232" s="1071" t="s">
        <v>269</v>
      </c>
      <c r="S232" s="1059"/>
      <c r="T232" s="1062" t="s">
        <v>357</v>
      </c>
      <c r="U232" s="1059"/>
      <c r="V232" s="1062" t="s">
        <v>358</v>
      </c>
      <c r="W232" s="1059"/>
      <c r="X232" s="1062" t="s">
        <v>357</v>
      </c>
      <c r="Y232" s="1059"/>
      <c r="Z232" s="1062" t="s">
        <v>359</v>
      </c>
      <c r="AA232" s="1062" t="s">
        <v>172</v>
      </c>
      <c r="AB232" s="1062" t="str">
        <f>IF(S232&gt;=1,(W232*12+Y232)-(S232*12+U232)+1,"")</f>
        <v/>
      </c>
      <c r="AC232" s="1086" t="s">
        <v>360</v>
      </c>
      <c r="AD232" s="1065" t="str">
        <f>IFERROR(ROUNDDOWN(ROUND(L232*Q232,0)*M232,0)*AB232,"")</f>
        <v/>
      </c>
      <c r="AE232" s="1089" t="str">
        <f>IFERROR(ROUNDDOWN(ROUNDDOWN(ROUND(L232*VLOOKUP(K232,【参考】数式用２!$A$2:$AC$48,MATCH("処遇改善加算Ⅳ",【参考】数式用２!$C$4:$O$4,0)+2,0),0)*M232,0)*AB232*0.5,0), "")</f>
        <v/>
      </c>
      <c r="AF232" s="1074"/>
      <c r="AG232" s="1065" t="str">
        <f>IF(AND(AQ232&lt;&gt;"対象外", P232&lt;&gt;""),ROUNDDOWN(ROUND(L232*VLOOKUP(K232,【参考】数式用２!$A$2:$K$48,MATCH("ベア加算あり",【参考】数式用２!$C$4:$K$4,0)+2,0),0)*M232,0)*AB232,"")</f>
        <v/>
      </c>
      <c r="AH232" s="1083"/>
      <c r="AI232" s="1074"/>
      <c r="AJ232" s="1074"/>
      <c r="AK232" s="1077"/>
      <c r="AL232" s="1080"/>
      <c r="AM232" s="693" t="str">
        <f t="shared" ref="AM232" si="162">IF(Q232="","",IF(Q232&lt;O232,"！加算の要件上は問題ありませんが、令和６年度末の加算率と比較して、令和７年度の加算率が低くなっています。",""))</f>
        <v/>
      </c>
      <c r="AN232" s="385"/>
      <c r="AO232" s="1095" t="str">
        <f>IF(K232&lt;&gt;"","Q列に色付け","")</f>
        <v/>
      </c>
      <c r="AP232" s="1058" t="str">
        <f>IF(AND(AE232&lt;&gt;0,AE232&lt;&gt;""),IF(AF232="○","入力済","未入力"),"")</f>
        <v/>
      </c>
      <c r="AQ232" s="912" t="str">
        <f>IFERROR((VLOOKUP(N232, 【参考】数式用２!$BE$5:$BE$13, 1,FALSE)), "対象外")</f>
        <v>対象外</v>
      </c>
      <c r="AR232" s="836" t="str">
        <f>IF(AG232&lt;&gt;"",IF(AH232="○","入力済","未入力"),"")</f>
        <v/>
      </c>
      <c r="AS232" s="836" t="str">
        <f>IF(AND(P232&lt;&gt;"", AI232=""), "未入力", "入力済")</f>
        <v>入力済</v>
      </c>
      <c r="AT232" s="836" t="str">
        <f>IF(AND(P232&lt;&gt;"", P232&lt;&gt;"処遇改善加算Ⅳ", AJ232=""), "未入力", "入力済")</f>
        <v>入力済</v>
      </c>
      <c r="AU232" s="836" t="str">
        <f>IFERROR(VLOOKUP(K232, 【参考】数式用２!$BB$5:$BC$48, 2, FALSE), "")</f>
        <v/>
      </c>
      <c r="AV232" s="836" t="str">
        <f>IF(AND(P232&lt;&gt;"処遇改善加算Ⅲ",P232&lt;&gt;"処遇改善加算Ⅳ", P232&lt;&gt;"", AU232&lt;&gt;"対象外"), 1,"")</f>
        <v/>
      </c>
      <c r="AW232" s="836" t="str">
        <f>IFERROR("_"&amp;VLOOKUP(K232, 【参考】数式用２!$AG$2:$AH$48, 2, FALSE), "")</f>
        <v/>
      </c>
      <c r="AX232" s="1097" t="str">
        <f>IF(AND(P232="処遇改善加算Ⅰ", AL232=""), "未入力","入力済")</f>
        <v>入力済</v>
      </c>
      <c r="AY232" s="1094" t="str">
        <f>G232</f>
        <v/>
      </c>
      <c r="AZ232"/>
      <c r="BA232"/>
      <c r="BB232"/>
      <c r="BC232"/>
      <c r="BD232"/>
      <c r="BE232"/>
      <c r="BF232"/>
      <c r="BG232"/>
    </row>
    <row r="233" spans="1:59" ht="14.4">
      <c r="A233" s="1099"/>
      <c r="B233" s="1203"/>
      <c r="C233" s="1204"/>
      <c r="D233" s="1204"/>
      <c r="E233" s="1204"/>
      <c r="F233" s="1205"/>
      <c r="G233" s="1210"/>
      <c r="H233" s="1210"/>
      <c r="I233" s="1210"/>
      <c r="J233" s="1210"/>
      <c r="K233" s="1210"/>
      <c r="L233" s="1213"/>
      <c r="M233" s="1216"/>
      <c r="N233" s="1104"/>
      <c r="O233" s="1107"/>
      <c r="P233" s="1056"/>
      <c r="Q233" s="1069"/>
      <c r="R233" s="1072"/>
      <c r="S233" s="1060"/>
      <c r="T233" s="1063"/>
      <c r="U233" s="1060"/>
      <c r="V233" s="1063"/>
      <c r="W233" s="1060"/>
      <c r="X233" s="1063"/>
      <c r="Y233" s="1060"/>
      <c r="Z233" s="1063"/>
      <c r="AA233" s="1063"/>
      <c r="AB233" s="1063"/>
      <c r="AC233" s="1087"/>
      <c r="AD233" s="1066"/>
      <c r="AE233" s="1090"/>
      <c r="AF233" s="1075"/>
      <c r="AG233" s="1066"/>
      <c r="AH233" s="1084"/>
      <c r="AI233" s="1075"/>
      <c r="AJ233" s="1075"/>
      <c r="AK233" s="1078"/>
      <c r="AL233" s="1081"/>
      <c r="AM233" s="1092"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095"/>
      <c r="AP233" s="1058"/>
      <c r="AQ233" s="913"/>
      <c r="AR233" s="836"/>
      <c r="AS233" s="836"/>
      <c r="AT233" s="836"/>
      <c r="AU233" s="836"/>
      <c r="AV233" s="836"/>
      <c r="AW233" s="836"/>
      <c r="AX233" s="1097"/>
      <c r="AY233" s="1095"/>
      <c r="AZ233"/>
      <c r="BA233"/>
      <c r="BB233"/>
      <c r="BC233"/>
      <c r="BD233"/>
      <c r="BE233"/>
      <c r="BF233"/>
      <c r="BG233"/>
    </row>
    <row r="234" spans="1:59" ht="14.4">
      <c r="A234" s="1100"/>
      <c r="B234" s="1203"/>
      <c r="C234" s="1204"/>
      <c r="D234" s="1204"/>
      <c r="E234" s="1204"/>
      <c r="F234" s="1205"/>
      <c r="G234" s="1210"/>
      <c r="H234" s="1210"/>
      <c r="I234" s="1210"/>
      <c r="J234" s="1210"/>
      <c r="K234" s="1210"/>
      <c r="L234" s="1213"/>
      <c r="M234" s="1216"/>
      <c r="N234" s="1104"/>
      <c r="O234" s="1107"/>
      <c r="P234" s="1056"/>
      <c r="Q234" s="1069"/>
      <c r="R234" s="1072"/>
      <c r="S234" s="1060"/>
      <c r="T234" s="1063"/>
      <c r="U234" s="1060"/>
      <c r="V234" s="1063"/>
      <c r="W234" s="1060"/>
      <c r="X234" s="1063"/>
      <c r="Y234" s="1060"/>
      <c r="Z234" s="1063"/>
      <c r="AA234" s="1063"/>
      <c r="AB234" s="1063"/>
      <c r="AC234" s="1087"/>
      <c r="AD234" s="1066"/>
      <c r="AE234" s="1090"/>
      <c r="AF234" s="1075"/>
      <c r="AG234" s="1066"/>
      <c r="AH234" s="1084"/>
      <c r="AI234" s="1075"/>
      <c r="AJ234" s="1075"/>
      <c r="AK234" s="1078"/>
      <c r="AL234" s="1081"/>
      <c r="AM234" s="1093"/>
      <c r="AN234" s="385"/>
      <c r="AO234" s="1095"/>
      <c r="AP234" s="1058"/>
      <c r="AQ234" s="913"/>
      <c r="AR234" s="836"/>
      <c r="AS234" s="836"/>
      <c r="AT234" s="836"/>
      <c r="AU234" s="836"/>
      <c r="AV234" s="836"/>
      <c r="AW234" s="836"/>
      <c r="AX234" s="1097"/>
      <c r="AY234" s="1095"/>
      <c r="AZ234"/>
      <c r="BA234"/>
      <c r="BB234"/>
      <c r="BC234"/>
      <c r="BD234"/>
      <c r="BE234"/>
      <c r="BF234"/>
      <c r="BG234"/>
    </row>
    <row r="235" spans="1:59" ht="30" customHeight="1" thickBot="1">
      <c r="A235" s="1101"/>
      <c r="B235" s="1206"/>
      <c r="C235" s="1207"/>
      <c r="D235" s="1207"/>
      <c r="E235" s="1207"/>
      <c r="F235" s="1208"/>
      <c r="G235" s="1211"/>
      <c r="H235" s="1211"/>
      <c r="I235" s="1211"/>
      <c r="J235" s="1211"/>
      <c r="K235" s="1211"/>
      <c r="L235" s="1214"/>
      <c r="M235" s="1217"/>
      <c r="N235" s="1105"/>
      <c r="O235" s="1108"/>
      <c r="P235" s="1057"/>
      <c r="Q235" s="1070"/>
      <c r="R235" s="1073"/>
      <c r="S235" s="1061"/>
      <c r="T235" s="1064"/>
      <c r="U235" s="1061"/>
      <c r="V235" s="1064"/>
      <c r="W235" s="1061"/>
      <c r="X235" s="1064"/>
      <c r="Y235" s="1061"/>
      <c r="Z235" s="1064"/>
      <c r="AA235" s="1064"/>
      <c r="AB235" s="1064"/>
      <c r="AC235" s="1088"/>
      <c r="AD235" s="1067"/>
      <c r="AE235" s="1091"/>
      <c r="AF235" s="1076"/>
      <c r="AG235" s="1067"/>
      <c r="AH235" s="1085"/>
      <c r="AI235" s="1076"/>
      <c r="AJ235" s="1076"/>
      <c r="AK235" s="1079"/>
      <c r="AL235" s="1082"/>
      <c r="AM235" s="694"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096"/>
      <c r="AP235" s="1058"/>
      <c r="AQ235" s="914"/>
      <c r="AR235" s="836"/>
      <c r="AS235" s="836"/>
      <c r="AT235" s="836"/>
      <c r="AU235" s="836"/>
      <c r="AV235" s="836"/>
      <c r="AW235" s="836"/>
      <c r="AX235" s="1097"/>
      <c r="AY235" s="1096"/>
      <c r="AZ235"/>
      <c r="BA235"/>
      <c r="BB235"/>
      <c r="BC235"/>
      <c r="BD235"/>
      <c r="BE235"/>
      <c r="BF235"/>
      <c r="BG235"/>
    </row>
    <row r="236" spans="1:59" ht="30" customHeight="1">
      <c r="A236" s="1098">
        <v>57</v>
      </c>
      <c r="B236" s="1218" t="str">
        <f>IF(基本情報入力シート!B96="", "",基本情報入力シート!B96)</f>
        <v/>
      </c>
      <c r="C236" s="1219"/>
      <c r="D236" s="1219"/>
      <c r="E236" s="1219"/>
      <c r="F236" s="1220"/>
      <c r="G236" s="1221" t="str">
        <f>IF(基本情報入力シート!L96="", "",基本情報入力シート!L96)</f>
        <v/>
      </c>
      <c r="H236" s="1221" t="str">
        <f>IF(基本情報入力シート!Q96="", "",基本情報入力シート!Q96)</f>
        <v/>
      </c>
      <c r="I236" s="1221" t="str">
        <f>IF(基本情報入力シート!V96="", "",基本情報入力シート!V96)</f>
        <v/>
      </c>
      <c r="J236" s="1221" t="str">
        <f>IF(基本情報入力シート!W96="", "",基本情報入力シート!W96)</f>
        <v/>
      </c>
      <c r="K236" s="1221" t="str">
        <f>IF(基本情報入力シート!X96="", "",基本情報入力シート!X96)</f>
        <v/>
      </c>
      <c r="L236" s="1222" t="str">
        <f>IF(基本情報入力シート!AC96=0, "",基本情報入力シート!AC96)</f>
        <v/>
      </c>
      <c r="M236" s="1215" t="str">
        <f>IF(基本情報入力シート!AD96="", "",基本情報入力シート!AD96)</f>
        <v/>
      </c>
      <c r="N236" s="1103"/>
      <c r="O236" s="1106" t="str">
        <f>IFERROR(VLOOKUP(K236,【参考】数式用２!$A$2:$AD$48,MATCH(N236,【参考】数式用２!$C$4:$AD$4,0)+2,0),"")</f>
        <v/>
      </c>
      <c r="P236" s="1055"/>
      <c r="Q236" s="1068" t="str">
        <f>IFERROR(VLOOKUP(K236,【参考】数式用２!$A$2:$AC$48,MATCH(P236,【参考】数式用２!$C$4:$AC$4,0)+2,0),"")</f>
        <v/>
      </c>
      <c r="R236" s="1071" t="s">
        <v>269</v>
      </c>
      <c r="S236" s="1059"/>
      <c r="T236" s="1062" t="s">
        <v>357</v>
      </c>
      <c r="U236" s="1059"/>
      <c r="V236" s="1062" t="s">
        <v>358</v>
      </c>
      <c r="W236" s="1059"/>
      <c r="X236" s="1062" t="s">
        <v>357</v>
      </c>
      <c r="Y236" s="1059"/>
      <c r="Z236" s="1062" t="s">
        <v>359</v>
      </c>
      <c r="AA236" s="1062" t="s">
        <v>172</v>
      </c>
      <c r="AB236" s="1062" t="str">
        <f>IF(S236&gt;=1,(W236*12+Y236)-(S236*12+U236)+1,"")</f>
        <v/>
      </c>
      <c r="AC236" s="1086" t="s">
        <v>360</v>
      </c>
      <c r="AD236" s="1065" t="str">
        <f>IFERROR(ROUNDDOWN(ROUND(L236*Q236,0)*M236,0)*AB236,"")</f>
        <v/>
      </c>
      <c r="AE236" s="1089" t="str">
        <f>IFERROR(ROUNDDOWN(ROUNDDOWN(ROUND(L236*VLOOKUP(K236,【参考】数式用２!$A$2:$AC$48,MATCH("処遇改善加算Ⅳ",【参考】数式用２!$C$4:$O$4,0)+2,0),0)*M236,0)*AB236*0.5,0), "")</f>
        <v/>
      </c>
      <c r="AF236" s="1074"/>
      <c r="AG236" s="1065" t="str">
        <f>IF(AND(AQ236&lt;&gt;"対象外", P236&lt;&gt;""),ROUNDDOWN(ROUND(L236*VLOOKUP(K236,【参考】数式用２!$A$2:$K$48,MATCH("ベア加算あり",【参考】数式用２!$C$4:$K$4,0)+2,0),0)*M236,0)*AB236,"")</f>
        <v/>
      </c>
      <c r="AH236" s="1083"/>
      <c r="AI236" s="1074"/>
      <c r="AJ236" s="1074"/>
      <c r="AK236" s="1077"/>
      <c r="AL236" s="1080"/>
      <c r="AM236" s="693" t="str">
        <f t="shared" ref="AM236" si="165">IF(Q236="","",IF(Q236&lt;O236,"！加算の要件上は問題ありませんが、令和６年度末の加算率と比較して、令和７年度の加算率が低くなっています。",""))</f>
        <v/>
      </c>
      <c r="AN236" s="385"/>
      <c r="AO236" s="1094" t="str">
        <f>IF(K236&lt;&gt;"","Q列に色付け","")</f>
        <v/>
      </c>
      <c r="AP236" s="1058" t="str">
        <f>IF(AND(AE236&lt;&gt;0,AE236&lt;&gt;""),IF(AF236="○","入力済","未入力"),"")</f>
        <v/>
      </c>
      <c r="AQ236" s="912" t="str">
        <f>IFERROR((VLOOKUP(N236, 【参考】数式用２!$BE$5:$BE$13, 1,FALSE)), "対象外")</f>
        <v>対象外</v>
      </c>
      <c r="AR236" s="836" t="str">
        <f>IF(AG236&lt;&gt;"",IF(AH236="○","入力済","未入力"),"")</f>
        <v/>
      </c>
      <c r="AS236" s="836" t="str">
        <f>IF(AND(P236&lt;&gt;"", AI236=""), "未入力", "入力済")</f>
        <v>入力済</v>
      </c>
      <c r="AT236" s="836" t="str">
        <f>IF(AND(P236&lt;&gt;"", P236&lt;&gt;"処遇改善加算Ⅳ", AJ236=""), "未入力", "入力済")</f>
        <v>入力済</v>
      </c>
      <c r="AU236" s="836" t="str">
        <f>IFERROR(VLOOKUP(K236, 【参考】数式用２!$BB$5:$BC$48, 2, FALSE), "")</f>
        <v/>
      </c>
      <c r="AV236" s="836" t="str">
        <f>IF(AND(P236&lt;&gt;"処遇改善加算Ⅲ",P236&lt;&gt;"処遇改善加算Ⅳ", P236&lt;&gt;"", AU236&lt;&gt;"対象外"), 1,"")</f>
        <v/>
      </c>
      <c r="AW236" s="836" t="str">
        <f>IFERROR("_"&amp;VLOOKUP(K236, 【参考】数式用２!$AG$2:$AH$48, 2, FALSE), "")</f>
        <v/>
      </c>
      <c r="AX236" s="1097" t="str">
        <f>IF(AND(P236="処遇改善加算Ⅰ", AL236=""), "未入力","入力済")</f>
        <v>入力済</v>
      </c>
      <c r="AY236" s="1094" t="str">
        <f>G236</f>
        <v/>
      </c>
      <c r="AZ236"/>
      <c r="BA236"/>
      <c r="BB236"/>
      <c r="BC236"/>
      <c r="BD236"/>
      <c r="BE236"/>
      <c r="BF236"/>
      <c r="BG236"/>
    </row>
    <row r="237" spans="1:59" ht="14.4">
      <c r="A237" s="1099"/>
      <c r="B237" s="1203"/>
      <c r="C237" s="1204"/>
      <c r="D237" s="1204"/>
      <c r="E237" s="1204"/>
      <c r="F237" s="1205"/>
      <c r="G237" s="1210"/>
      <c r="H237" s="1210"/>
      <c r="I237" s="1210"/>
      <c r="J237" s="1210"/>
      <c r="K237" s="1210"/>
      <c r="L237" s="1213"/>
      <c r="M237" s="1216"/>
      <c r="N237" s="1104"/>
      <c r="O237" s="1107"/>
      <c r="P237" s="1056"/>
      <c r="Q237" s="1069"/>
      <c r="R237" s="1072"/>
      <c r="S237" s="1060"/>
      <c r="T237" s="1063"/>
      <c r="U237" s="1060"/>
      <c r="V237" s="1063"/>
      <c r="W237" s="1060"/>
      <c r="X237" s="1063"/>
      <c r="Y237" s="1060"/>
      <c r="Z237" s="1063"/>
      <c r="AA237" s="1063"/>
      <c r="AB237" s="1063"/>
      <c r="AC237" s="1087"/>
      <c r="AD237" s="1066"/>
      <c r="AE237" s="1090"/>
      <c r="AF237" s="1075"/>
      <c r="AG237" s="1066"/>
      <c r="AH237" s="1084"/>
      <c r="AI237" s="1075"/>
      <c r="AJ237" s="1075"/>
      <c r="AK237" s="1078"/>
      <c r="AL237" s="1081"/>
      <c r="AM237" s="1092"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095"/>
      <c r="AP237" s="1058"/>
      <c r="AQ237" s="913"/>
      <c r="AR237" s="836"/>
      <c r="AS237" s="836"/>
      <c r="AT237" s="836"/>
      <c r="AU237" s="836"/>
      <c r="AV237" s="836"/>
      <c r="AW237" s="836"/>
      <c r="AX237" s="1097"/>
      <c r="AY237" s="1095"/>
      <c r="AZ237"/>
      <c r="BA237"/>
      <c r="BB237"/>
      <c r="BC237"/>
      <c r="BD237"/>
      <c r="BE237"/>
      <c r="BF237"/>
      <c r="BG237"/>
    </row>
    <row r="238" spans="1:59" ht="14.4">
      <c r="A238" s="1100"/>
      <c r="B238" s="1203"/>
      <c r="C238" s="1204"/>
      <c r="D238" s="1204"/>
      <c r="E238" s="1204"/>
      <c r="F238" s="1205"/>
      <c r="G238" s="1210"/>
      <c r="H238" s="1210"/>
      <c r="I238" s="1210"/>
      <c r="J238" s="1210"/>
      <c r="K238" s="1210"/>
      <c r="L238" s="1213"/>
      <c r="M238" s="1216"/>
      <c r="N238" s="1104"/>
      <c r="O238" s="1107"/>
      <c r="P238" s="1056"/>
      <c r="Q238" s="1069"/>
      <c r="R238" s="1072"/>
      <c r="S238" s="1060"/>
      <c r="T238" s="1063"/>
      <c r="U238" s="1060"/>
      <c r="V238" s="1063"/>
      <c r="W238" s="1060"/>
      <c r="X238" s="1063"/>
      <c r="Y238" s="1060"/>
      <c r="Z238" s="1063"/>
      <c r="AA238" s="1063"/>
      <c r="AB238" s="1063"/>
      <c r="AC238" s="1087"/>
      <c r="AD238" s="1066"/>
      <c r="AE238" s="1090"/>
      <c r="AF238" s="1075"/>
      <c r="AG238" s="1066"/>
      <c r="AH238" s="1084"/>
      <c r="AI238" s="1075"/>
      <c r="AJ238" s="1075"/>
      <c r="AK238" s="1078"/>
      <c r="AL238" s="1081"/>
      <c r="AM238" s="1093"/>
      <c r="AN238" s="385"/>
      <c r="AO238" s="1095"/>
      <c r="AP238" s="1058"/>
      <c r="AQ238" s="913"/>
      <c r="AR238" s="836"/>
      <c r="AS238" s="836"/>
      <c r="AT238" s="836"/>
      <c r="AU238" s="836"/>
      <c r="AV238" s="836"/>
      <c r="AW238" s="836"/>
      <c r="AX238" s="1097"/>
      <c r="AY238" s="1095"/>
      <c r="AZ238"/>
      <c r="BA238"/>
      <c r="BB238"/>
      <c r="BC238"/>
      <c r="BD238"/>
      <c r="BE238"/>
      <c r="BF238"/>
      <c r="BG238"/>
    </row>
    <row r="239" spans="1:59" ht="30" customHeight="1" thickBot="1">
      <c r="A239" s="1101"/>
      <c r="B239" s="1206"/>
      <c r="C239" s="1207"/>
      <c r="D239" s="1207"/>
      <c r="E239" s="1207"/>
      <c r="F239" s="1208"/>
      <c r="G239" s="1211"/>
      <c r="H239" s="1211"/>
      <c r="I239" s="1211"/>
      <c r="J239" s="1211"/>
      <c r="K239" s="1211"/>
      <c r="L239" s="1214"/>
      <c r="M239" s="1217"/>
      <c r="N239" s="1105"/>
      <c r="O239" s="1108"/>
      <c r="P239" s="1057"/>
      <c r="Q239" s="1070"/>
      <c r="R239" s="1073"/>
      <c r="S239" s="1061"/>
      <c r="T239" s="1064"/>
      <c r="U239" s="1061"/>
      <c r="V239" s="1064"/>
      <c r="W239" s="1061"/>
      <c r="X239" s="1064"/>
      <c r="Y239" s="1061"/>
      <c r="Z239" s="1064"/>
      <c r="AA239" s="1064"/>
      <c r="AB239" s="1064"/>
      <c r="AC239" s="1088"/>
      <c r="AD239" s="1067"/>
      <c r="AE239" s="1091"/>
      <c r="AF239" s="1076"/>
      <c r="AG239" s="1067"/>
      <c r="AH239" s="1085"/>
      <c r="AI239" s="1076"/>
      <c r="AJ239" s="1076"/>
      <c r="AK239" s="1079"/>
      <c r="AL239" s="1082"/>
      <c r="AM239" s="694"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095"/>
      <c r="AP239" s="1058"/>
      <c r="AQ239" s="914"/>
      <c r="AR239" s="836"/>
      <c r="AS239" s="836"/>
      <c r="AT239" s="836"/>
      <c r="AU239" s="836"/>
      <c r="AV239" s="836"/>
      <c r="AW239" s="836"/>
      <c r="AX239" s="1097"/>
      <c r="AY239" s="1096"/>
      <c r="AZ239"/>
      <c r="BA239"/>
      <c r="BB239"/>
      <c r="BC239"/>
      <c r="BD239"/>
      <c r="BE239"/>
      <c r="BF239"/>
      <c r="BG239"/>
    </row>
    <row r="240" spans="1:59" ht="30" customHeight="1">
      <c r="A240" s="1098">
        <v>58</v>
      </c>
      <c r="B240" s="1218" t="str">
        <f>IF(基本情報入力シート!B97="", "",基本情報入力シート!B97)</f>
        <v/>
      </c>
      <c r="C240" s="1219"/>
      <c r="D240" s="1219"/>
      <c r="E240" s="1219"/>
      <c r="F240" s="1220"/>
      <c r="G240" s="1221" t="str">
        <f>IF(基本情報入力シート!L97="", "",基本情報入力シート!L97)</f>
        <v/>
      </c>
      <c r="H240" s="1221" t="str">
        <f>IF(基本情報入力シート!Q97="", "",基本情報入力シート!Q97)</f>
        <v/>
      </c>
      <c r="I240" s="1221" t="str">
        <f>IF(基本情報入力シート!V97="", "",基本情報入力シート!V97)</f>
        <v/>
      </c>
      <c r="J240" s="1221" t="str">
        <f>IF(基本情報入力シート!W97="", "",基本情報入力シート!W97)</f>
        <v/>
      </c>
      <c r="K240" s="1221" t="str">
        <f>IF(基本情報入力シート!X97="", "",基本情報入力シート!X97)</f>
        <v/>
      </c>
      <c r="L240" s="1222" t="str">
        <f>IF(基本情報入力シート!AC97=0, "",基本情報入力シート!AC97)</f>
        <v/>
      </c>
      <c r="M240" s="1215" t="str">
        <f>IF(基本情報入力シート!AD97="", "",基本情報入力シート!AD97)</f>
        <v/>
      </c>
      <c r="N240" s="1103"/>
      <c r="O240" s="1106" t="str">
        <f>IFERROR(VLOOKUP(K240,【参考】数式用２!$A$2:$AD$48,MATCH(N240,【参考】数式用２!$C$4:$AD$4,0)+2,0),"")</f>
        <v/>
      </c>
      <c r="P240" s="1055"/>
      <c r="Q240" s="1068" t="str">
        <f>IFERROR(VLOOKUP(K240,【参考】数式用２!$A$2:$AC$48,MATCH(P240,【参考】数式用２!$C$4:$AC$4,0)+2,0),"")</f>
        <v/>
      </c>
      <c r="R240" s="1071" t="s">
        <v>269</v>
      </c>
      <c r="S240" s="1059"/>
      <c r="T240" s="1062" t="s">
        <v>357</v>
      </c>
      <c r="U240" s="1059"/>
      <c r="V240" s="1062" t="s">
        <v>358</v>
      </c>
      <c r="W240" s="1059"/>
      <c r="X240" s="1062" t="s">
        <v>357</v>
      </c>
      <c r="Y240" s="1059"/>
      <c r="Z240" s="1062" t="s">
        <v>359</v>
      </c>
      <c r="AA240" s="1062" t="s">
        <v>172</v>
      </c>
      <c r="AB240" s="1062" t="str">
        <f>IF(S240&gt;=1,(W240*12+Y240)-(S240*12+U240)+1,"")</f>
        <v/>
      </c>
      <c r="AC240" s="1086" t="s">
        <v>360</v>
      </c>
      <c r="AD240" s="1065" t="str">
        <f>IFERROR(ROUNDDOWN(ROUND(L240*Q240,0)*M240,0)*AB240,"")</f>
        <v/>
      </c>
      <c r="AE240" s="1089" t="str">
        <f>IFERROR(ROUNDDOWN(ROUNDDOWN(ROUND(L240*VLOOKUP(K240,【参考】数式用２!$A$2:$AC$48,MATCH("処遇改善加算Ⅳ",【参考】数式用２!$C$4:$O$4,0)+2,0),0)*M240,0)*AB240*0.5,0), "")</f>
        <v/>
      </c>
      <c r="AF240" s="1074"/>
      <c r="AG240" s="1065" t="str">
        <f>IF(AND(AQ240&lt;&gt;"対象外", P240&lt;&gt;""),ROUNDDOWN(ROUND(L240*VLOOKUP(K240,【参考】数式用２!$A$2:$K$48,MATCH("ベア加算あり",【参考】数式用２!$C$4:$K$4,0)+2,0),0)*M240,0)*AB240,"")</f>
        <v/>
      </c>
      <c r="AH240" s="1083"/>
      <c r="AI240" s="1074"/>
      <c r="AJ240" s="1074"/>
      <c r="AK240" s="1077"/>
      <c r="AL240" s="1080"/>
      <c r="AM240" s="693" t="str">
        <f t="shared" ref="AM240" si="168">IF(Q240="","",IF(Q240&lt;O240,"！加算の要件上は問題ありませんが、令和６年度末の加算率と比較して、令和７年度の加算率が低くなっています。",""))</f>
        <v/>
      </c>
      <c r="AN240" s="385"/>
      <c r="AO240" s="1094" t="str">
        <f>IF(K240&lt;&gt;"","Q列に色付け","")</f>
        <v/>
      </c>
      <c r="AP240" s="1058" t="str">
        <f>IF(AND(AE240&lt;&gt;0,AE240&lt;&gt;""),IF(AF240="○","入力済","未入力"),"")</f>
        <v/>
      </c>
      <c r="AQ240" s="912" t="str">
        <f>IFERROR((VLOOKUP(N240, 【参考】数式用２!$BE$5:$BE$13, 1,FALSE)), "対象外")</f>
        <v>対象外</v>
      </c>
      <c r="AR240" s="836" t="str">
        <f>IF(AG240&lt;&gt;"",IF(AH240="○","入力済","未入力"),"")</f>
        <v/>
      </c>
      <c r="AS240" s="836" t="str">
        <f>IF(AND(P240&lt;&gt;"", AI240=""), "未入力", "入力済")</f>
        <v>入力済</v>
      </c>
      <c r="AT240" s="836" t="str">
        <f>IF(AND(P240&lt;&gt;"", P240&lt;&gt;"処遇改善加算Ⅳ", AJ240=""), "未入力", "入力済")</f>
        <v>入力済</v>
      </c>
      <c r="AU240" s="836" t="str">
        <f>IFERROR(VLOOKUP(K240, 【参考】数式用２!$BB$5:$BC$48, 2, FALSE), "")</f>
        <v/>
      </c>
      <c r="AV240" s="836" t="str">
        <f>IF(AND(P240&lt;&gt;"処遇改善加算Ⅲ",P240&lt;&gt;"処遇改善加算Ⅳ", P240&lt;&gt;"", AU240&lt;&gt;"対象外"), 1,"")</f>
        <v/>
      </c>
      <c r="AW240" s="836" t="str">
        <f>IFERROR("_"&amp;VLOOKUP(K240, 【参考】数式用２!$AG$2:$AH$48, 2, FALSE), "")</f>
        <v/>
      </c>
      <c r="AX240" s="1097" t="str">
        <f>IF(AND(P240="処遇改善加算Ⅰ", AL240=""), "未入力","入力済")</f>
        <v>入力済</v>
      </c>
      <c r="AY240" s="1094" t="str">
        <f>G240</f>
        <v/>
      </c>
      <c r="AZ240"/>
      <c r="BA240"/>
      <c r="BB240"/>
      <c r="BC240"/>
      <c r="BD240"/>
      <c r="BE240"/>
      <c r="BF240"/>
      <c r="BG240"/>
    </row>
    <row r="241" spans="1:59" ht="14.4">
      <c r="A241" s="1099"/>
      <c r="B241" s="1203"/>
      <c r="C241" s="1204"/>
      <c r="D241" s="1204"/>
      <c r="E241" s="1204"/>
      <c r="F241" s="1205"/>
      <c r="G241" s="1210"/>
      <c r="H241" s="1210"/>
      <c r="I241" s="1210"/>
      <c r="J241" s="1210"/>
      <c r="K241" s="1210"/>
      <c r="L241" s="1213"/>
      <c r="M241" s="1216"/>
      <c r="N241" s="1104"/>
      <c r="O241" s="1107"/>
      <c r="P241" s="1056"/>
      <c r="Q241" s="1069"/>
      <c r="R241" s="1072"/>
      <c r="S241" s="1060"/>
      <c r="T241" s="1063"/>
      <c r="U241" s="1060"/>
      <c r="V241" s="1063"/>
      <c r="W241" s="1060"/>
      <c r="X241" s="1063"/>
      <c r="Y241" s="1060"/>
      <c r="Z241" s="1063"/>
      <c r="AA241" s="1063"/>
      <c r="AB241" s="1063"/>
      <c r="AC241" s="1087"/>
      <c r="AD241" s="1066"/>
      <c r="AE241" s="1090"/>
      <c r="AF241" s="1075"/>
      <c r="AG241" s="1066"/>
      <c r="AH241" s="1084"/>
      <c r="AI241" s="1075"/>
      <c r="AJ241" s="1075"/>
      <c r="AK241" s="1078"/>
      <c r="AL241" s="1081"/>
      <c r="AM241" s="1092"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095"/>
      <c r="AP241" s="1058"/>
      <c r="AQ241" s="913"/>
      <c r="AR241" s="836"/>
      <c r="AS241" s="836"/>
      <c r="AT241" s="836"/>
      <c r="AU241" s="836"/>
      <c r="AV241" s="836"/>
      <c r="AW241" s="836"/>
      <c r="AX241" s="1097"/>
      <c r="AY241" s="1095"/>
      <c r="AZ241"/>
      <c r="BA241"/>
      <c r="BB241"/>
      <c r="BC241"/>
      <c r="BD241"/>
      <c r="BE241"/>
      <c r="BF241"/>
      <c r="BG241"/>
    </row>
    <row r="242" spans="1:59" ht="14.4">
      <c r="A242" s="1100"/>
      <c r="B242" s="1203"/>
      <c r="C242" s="1204"/>
      <c r="D242" s="1204"/>
      <c r="E242" s="1204"/>
      <c r="F242" s="1205"/>
      <c r="G242" s="1210"/>
      <c r="H242" s="1210"/>
      <c r="I242" s="1210"/>
      <c r="J242" s="1210"/>
      <c r="K242" s="1210"/>
      <c r="L242" s="1213"/>
      <c r="M242" s="1216"/>
      <c r="N242" s="1104"/>
      <c r="O242" s="1107"/>
      <c r="P242" s="1056"/>
      <c r="Q242" s="1069"/>
      <c r="R242" s="1072"/>
      <c r="S242" s="1060"/>
      <c r="T242" s="1063"/>
      <c r="U242" s="1060"/>
      <c r="V242" s="1063"/>
      <c r="W242" s="1060"/>
      <c r="X242" s="1063"/>
      <c r="Y242" s="1060"/>
      <c r="Z242" s="1063"/>
      <c r="AA242" s="1063"/>
      <c r="AB242" s="1063"/>
      <c r="AC242" s="1087"/>
      <c r="AD242" s="1066"/>
      <c r="AE242" s="1090"/>
      <c r="AF242" s="1075"/>
      <c r="AG242" s="1066"/>
      <c r="AH242" s="1084"/>
      <c r="AI242" s="1075"/>
      <c r="AJ242" s="1075"/>
      <c r="AK242" s="1078"/>
      <c r="AL242" s="1081"/>
      <c r="AM242" s="1093"/>
      <c r="AN242" s="385"/>
      <c r="AO242" s="1095"/>
      <c r="AP242" s="1058"/>
      <c r="AQ242" s="913"/>
      <c r="AR242" s="836"/>
      <c r="AS242" s="836"/>
      <c r="AT242" s="836"/>
      <c r="AU242" s="836"/>
      <c r="AV242" s="836"/>
      <c r="AW242" s="836"/>
      <c r="AX242" s="1097"/>
      <c r="AY242" s="1095"/>
      <c r="AZ242"/>
      <c r="BA242"/>
      <c r="BB242"/>
      <c r="BC242"/>
      <c r="BD242"/>
      <c r="BE242"/>
      <c r="BF242"/>
      <c r="BG242"/>
    </row>
    <row r="243" spans="1:59" ht="30" customHeight="1" thickBot="1">
      <c r="A243" s="1101"/>
      <c r="B243" s="1206"/>
      <c r="C243" s="1207"/>
      <c r="D243" s="1207"/>
      <c r="E243" s="1207"/>
      <c r="F243" s="1208"/>
      <c r="G243" s="1211"/>
      <c r="H243" s="1211"/>
      <c r="I243" s="1211"/>
      <c r="J243" s="1211"/>
      <c r="K243" s="1211"/>
      <c r="L243" s="1214"/>
      <c r="M243" s="1217"/>
      <c r="N243" s="1105"/>
      <c r="O243" s="1108"/>
      <c r="P243" s="1057"/>
      <c r="Q243" s="1070"/>
      <c r="R243" s="1073"/>
      <c r="S243" s="1061"/>
      <c r="T243" s="1064"/>
      <c r="U243" s="1061"/>
      <c r="V243" s="1064"/>
      <c r="W243" s="1061"/>
      <c r="X243" s="1064"/>
      <c r="Y243" s="1061"/>
      <c r="Z243" s="1064"/>
      <c r="AA243" s="1064"/>
      <c r="AB243" s="1064"/>
      <c r="AC243" s="1088"/>
      <c r="AD243" s="1067"/>
      <c r="AE243" s="1091"/>
      <c r="AF243" s="1076"/>
      <c r="AG243" s="1067"/>
      <c r="AH243" s="1085"/>
      <c r="AI243" s="1076"/>
      <c r="AJ243" s="1076"/>
      <c r="AK243" s="1079"/>
      <c r="AL243" s="1082"/>
      <c r="AM243" s="694"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096"/>
      <c r="AP243" s="1058"/>
      <c r="AQ243" s="914"/>
      <c r="AR243" s="836"/>
      <c r="AS243" s="836"/>
      <c r="AT243" s="836"/>
      <c r="AU243" s="836"/>
      <c r="AV243" s="836"/>
      <c r="AW243" s="836"/>
      <c r="AX243" s="1097"/>
      <c r="AY243" s="1096"/>
      <c r="AZ243"/>
      <c r="BA243"/>
      <c r="BB243"/>
      <c r="BC243"/>
      <c r="BD243"/>
      <c r="BE243"/>
      <c r="BF243"/>
      <c r="BG243"/>
    </row>
    <row r="244" spans="1:59" ht="30" customHeight="1">
      <c r="A244" s="1098">
        <v>59</v>
      </c>
      <c r="B244" s="1218" t="str">
        <f>IF(基本情報入力シート!B98="", "",基本情報入力シート!B98)</f>
        <v/>
      </c>
      <c r="C244" s="1219"/>
      <c r="D244" s="1219"/>
      <c r="E244" s="1219"/>
      <c r="F244" s="1220"/>
      <c r="G244" s="1221" t="str">
        <f>IF(基本情報入力シート!L98="", "",基本情報入力シート!L98)</f>
        <v/>
      </c>
      <c r="H244" s="1221" t="str">
        <f>IF(基本情報入力シート!Q98="", "",基本情報入力シート!Q98)</f>
        <v/>
      </c>
      <c r="I244" s="1221" t="str">
        <f>IF(基本情報入力シート!V98="", "",基本情報入力シート!V98)</f>
        <v/>
      </c>
      <c r="J244" s="1221" t="str">
        <f>IF(基本情報入力シート!W98="", "",基本情報入力シート!W98)</f>
        <v/>
      </c>
      <c r="K244" s="1221" t="str">
        <f>IF(基本情報入力シート!X98="", "",基本情報入力シート!X98)</f>
        <v/>
      </c>
      <c r="L244" s="1222" t="str">
        <f>IF(基本情報入力シート!AC98=0, "",基本情報入力シート!AC98)</f>
        <v/>
      </c>
      <c r="M244" s="1215" t="str">
        <f>IF(基本情報入力シート!AD98="", "",基本情報入力シート!AD98)</f>
        <v/>
      </c>
      <c r="N244" s="1103"/>
      <c r="O244" s="1106" t="str">
        <f>IFERROR(VLOOKUP(K244,【参考】数式用２!$A$2:$AD$48,MATCH(N244,【参考】数式用２!$C$4:$AD$4,0)+2,0),"")</f>
        <v/>
      </c>
      <c r="P244" s="1055"/>
      <c r="Q244" s="1068" t="str">
        <f>IFERROR(VLOOKUP(K244,【参考】数式用２!$A$2:$AC$48,MATCH(P244,【参考】数式用２!$C$4:$AC$4,0)+2,0),"")</f>
        <v/>
      </c>
      <c r="R244" s="1071" t="s">
        <v>269</v>
      </c>
      <c r="S244" s="1059"/>
      <c r="T244" s="1062" t="s">
        <v>357</v>
      </c>
      <c r="U244" s="1059"/>
      <c r="V244" s="1062" t="s">
        <v>358</v>
      </c>
      <c r="W244" s="1059"/>
      <c r="X244" s="1062" t="s">
        <v>357</v>
      </c>
      <c r="Y244" s="1059"/>
      <c r="Z244" s="1062" t="s">
        <v>359</v>
      </c>
      <c r="AA244" s="1062" t="s">
        <v>172</v>
      </c>
      <c r="AB244" s="1062" t="str">
        <f>IF(S244&gt;=1,(W244*12+Y244)-(S244*12+U244)+1,"")</f>
        <v/>
      </c>
      <c r="AC244" s="1086" t="s">
        <v>360</v>
      </c>
      <c r="AD244" s="1065" t="str">
        <f>IFERROR(ROUNDDOWN(ROUND(L244*Q244,0)*M244,0)*AB244,"")</f>
        <v/>
      </c>
      <c r="AE244" s="1089" t="str">
        <f>IFERROR(ROUNDDOWN(ROUNDDOWN(ROUND(L244*VLOOKUP(K244,【参考】数式用２!$A$2:$AC$48,MATCH("処遇改善加算Ⅳ",【参考】数式用２!$C$4:$O$4,0)+2,0),0)*M244,0)*AB244*0.5,0), "")</f>
        <v/>
      </c>
      <c r="AF244" s="1074"/>
      <c r="AG244" s="1065" t="str">
        <f>IF(AND(AQ244&lt;&gt;"対象外", P244&lt;&gt;""),ROUNDDOWN(ROUND(L244*VLOOKUP(K244,【参考】数式用２!$A$2:$K$48,MATCH("ベア加算あり",【参考】数式用２!$C$4:$K$4,0)+2,0),0)*M244,0)*AB244,"")</f>
        <v/>
      </c>
      <c r="AH244" s="1083"/>
      <c r="AI244" s="1074"/>
      <c r="AJ244" s="1074"/>
      <c r="AK244" s="1077"/>
      <c r="AL244" s="1080"/>
      <c r="AM244" s="693" t="str">
        <f t="shared" ref="AM244" si="171">IF(Q244="","",IF(Q244&lt;O244,"！加算の要件上は問題ありませんが、令和６年度末の加算率と比較して、令和７年度の加算率が低くなっています。",""))</f>
        <v/>
      </c>
      <c r="AN244" s="385"/>
      <c r="AO244" s="1095" t="str">
        <f>IF(K244&lt;&gt;"","Q列に色付け","")</f>
        <v/>
      </c>
      <c r="AP244" s="1058" t="str">
        <f>IF(AND(AE244&lt;&gt;0,AE244&lt;&gt;""),IF(AF244="○","入力済","未入力"),"")</f>
        <v/>
      </c>
      <c r="AQ244" s="912" t="str">
        <f>IFERROR((VLOOKUP(N244, 【参考】数式用２!$BE$5:$BE$13, 1,FALSE)), "対象外")</f>
        <v>対象外</v>
      </c>
      <c r="AR244" s="836" t="str">
        <f>IF(AG244&lt;&gt;"",IF(AH244="○","入力済","未入力"),"")</f>
        <v/>
      </c>
      <c r="AS244" s="836" t="str">
        <f>IF(AND(P244&lt;&gt;"", AI244=""), "未入力", "入力済")</f>
        <v>入力済</v>
      </c>
      <c r="AT244" s="836" t="str">
        <f>IF(AND(P244&lt;&gt;"", P244&lt;&gt;"処遇改善加算Ⅳ", AJ244=""), "未入力", "入力済")</f>
        <v>入力済</v>
      </c>
      <c r="AU244" s="836" t="str">
        <f>IFERROR(VLOOKUP(K244, 【参考】数式用２!$BB$5:$BC$48, 2, FALSE), "")</f>
        <v/>
      </c>
      <c r="AV244" s="836" t="str">
        <f>IF(AND(P244&lt;&gt;"処遇改善加算Ⅲ",P244&lt;&gt;"処遇改善加算Ⅳ", P244&lt;&gt;"", AU244&lt;&gt;"対象外"), 1,"")</f>
        <v/>
      </c>
      <c r="AW244" s="836" t="str">
        <f>IFERROR("_"&amp;VLOOKUP(K244, 【参考】数式用２!$AG$2:$AH$48, 2, FALSE), "")</f>
        <v/>
      </c>
      <c r="AX244" s="1097" t="str">
        <f>IF(AND(P244="処遇改善加算Ⅰ", AL244=""), "未入力","入力済")</f>
        <v>入力済</v>
      </c>
      <c r="AY244" s="1094" t="str">
        <f>G244</f>
        <v/>
      </c>
      <c r="AZ244"/>
      <c r="BA244"/>
      <c r="BB244"/>
      <c r="BC244"/>
      <c r="BD244"/>
      <c r="BE244"/>
      <c r="BF244"/>
      <c r="BG244"/>
    </row>
    <row r="245" spans="1:59" ht="14.4">
      <c r="A245" s="1099"/>
      <c r="B245" s="1203"/>
      <c r="C245" s="1204"/>
      <c r="D245" s="1204"/>
      <c r="E245" s="1204"/>
      <c r="F245" s="1205"/>
      <c r="G245" s="1210"/>
      <c r="H245" s="1210"/>
      <c r="I245" s="1210"/>
      <c r="J245" s="1210"/>
      <c r="K245" s="1210"/>
      <c r="L245" s="1213"/>
      <c r="M245" s="1216"/>
      <c r="N245" s="1104"/>
      <c r="O245" s="1107"/>
      <c r="P245" s="1056"/>
      <c r="Q245" s="1069"/>
      <c r="R245" s="1072"/>
      <c r="S245" s="1060"/>
      <c r="T245" s="1063"/>
      <c r="U245" s="1060"/>
      <c r="V245" s="1063"/>
      <c r="W245" s="1060"/>
      <c r="X245" s="1063"/>
      <c r="Y245" s="1060"/>
      <c r="Z245" s="1063"/>
      <c r="AA245" s="1063"/>
      <c r="AB245" s="1063"/>
      <c r="AC245" s="1087"/>
      <c r="AD245" s="1066"/>
      <c r="AE245" s="1090"/>
      <c r="AF245" s="1075"/>
      <c r="AG245" s="1066"/>
      <c r="AH245" s="1084"/>
      <c r="AI245" s="1075"/>
      <c r="AJ245" s="1075"/>
      <c r="AK245" s="1078"/>
      <c r="AL245" s="1081"/>
      <c r="AM245" s="1092"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095"/>
      <c r="AP245" s="1058"/>
      <c r="AQ245" s="913"/>
      <c r="AR245" s="836"/>
      <c r="AS245" s="836"/>
      <c r="AT245" s="836"/>
      <c r="AU245" s="836"/>
      <c r="AV245" s="836"/>
      <c r="AW245" s="836"/>
      <c r="AX245" s="1097"/>
      <c r="AY245" s="1095"/>
      <c r="AZ245"/>
      <c r="BA245"/>
      <c r="BB245"/>
      <c r="BC245"/>
      <c r="BD245"/>
      <c r="BE245"/>
      <c r="BF245"/>
      <c r="BG245"/>
    </row>
    <row r="246" spans="1:59" ht="14.4">
      <c r="A246" s="1100"/>
      <c r="B246" s="1203"/>
      <c r="C246" s="1204"/>
      <c r="D246" s="1204"/>
      <c r="E246" s="1204"/>
      <c r="F246" s="1205"/>
      <c r="G246" s="1210"/>
      <c r="H246" s="1210"/>
      <c r="I246" s="1210"/>
      <c r="J246" s="1210"/>
      <c r="K246" s="1210"/>
      <c r="L246" s="1213"/>
      <c r="M246" s="1216"/>
      <c r="N246" s="1104"/>
      <c r="O246" s="1107"/>
      <c r="P246" s="1056"/>
      <c r="Q246" s="1069"/>
      <c r="R246" s="1072"/>
      <c r="S246" s="1060"/>
      <c r="T246" s="1063"/>
      <c r="U246" s="1060"/>
      <c r="V246" s="1063"/>
      <c r="W246" s="1060"/>
      <c r="X246" s="1063"/>
      <c r="Y246" s="1060"/>
      <c r="Z246" s="1063"/>
      <c r="AA246" s="1063"/>
      <c r="AB246" s="1063"/>
      <c r="AC246" s="1087"/>
      <c r="AD246" s="1066"/>
      <c r="AE246" s="1090"/>
      <c r="AF246" s="1075"/>
      <c r="AG246" s="1066"/>
      <c r="AH246" s="1084"/>
      <c r="AI246" s="1075"/>
      <c r="AJ246" s="1075"/>
      <c r="AK246" s="1078"/>
      <c r="AL246" s="1081"/>
      <c r="AM246" s="1093"/>
      <c r="AN246" s="385"/>
      <c r="AO246" s="1095"/>
      <c r="AP246" s="1058"/>
      <c r="AQ246" s="913"/>
      <c r="AR246" s="836"/>
      <c r="AS246" s="836"/>
      <c r="AT246" s="836"/>
      <c r="AU246" s="836"/>
      <c r="AV246" s="836"/>
      <c r="AW246" s="836"/>
      <c r="AX246" s="1097"/>
      <c r="AY246" s="1095"/>
      <c r="AZ246"/>
      <c r="BA246"/>
      <c r="BB246"/>
      <c r="BC246"/>
      <c r="BD246"/>
      <c r="BE246"/>
      <c r="BF246"/>
      <c r="BG246"/>
    </row>
    <row r="247" spans="1:59" ht="30" customHeight="1" thickBot="1">
      <c r="A247" s="1101"/>
      <c r="B247" s="1206"/>
      <c r="C247" s="1207"/>
      <c r="D247" s="1207"/>
      <c r="E247" s="1207"/>
      <c r="F247" s="1208"/>
      <c r="G247" s="1211"/>
      <c r="H247" s="1211"/>
      <c r="I247" s="1211"/>
      <c r="J247" s="1211"/>
      <c r="K247" s="1211"/>
      <c r="L247" s="1214"/>
      <c r="M247" s="1217"/>
      <c r="N247" s="1105"/>
      <c r="O247" s="1108"/>
      <c r="P247" s="1057"/>
      <c r="Q247" s="1070"/>
      <c r="R247" s="1073"/>
      <c r="S247" s="1061"/>
      <c r="T247" s="1064"/>
      <c r="U247" s="1061"/>
      <c r="V247" s="1064"/>
      <c r="W247" s="1061"/>
      <c r="X247" s="1064"/>
      <c r="Y247" s="1061"/>
      <c r="Z247" s="1064"/>
      <c r="AA247" s="1064"/>
      <c r="AB247" s="1064"/>
      <c r="AC247" s="1088"/>
      <c r="AD247" s="1067"/>
      <c r="AE247" s="1091"/>
      <c r="AF247" s="1076"/>
      <c r="AG247" s="1067"/>
      <c r="AH247" s="1085"/>
      <c r="AI247" s="1076"/>
      <c r="AJ247" s="1076"/>
      <c r="AK247" s="1079"/>
      <c r="AL247" s="1082"/>
      <c r="AM247" s="694"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095"/>
      <c r="AP247" s="1058"/>
      <c r="AQ247" s="914"/>
      <c r="AR247" s="836"/>
      <c r="AS247" s="836"/>
      <c r="AT247" s="836"/>
      <c r="AU247" s="836"/>
      <c r="AV247" s="836"/>
      <c r="AW247" s="836"/>
      <c r="AX247" s="1097"/>
      <c r="AY247" s="1096"/>
      <c r="AZ247"/>
      <c r="BA247"/>
      <c r="BB247"/>
      <c r="BC247"/>
      <c r="BD247"/>
      <c r="BE247"/>
      <c r="BF247"/>
      <c r="BG247"/>
    </row>
    <row r="248" spans="1:59" ht="30" customHeight="1">
      <c r="A248" s="1098">
        <v>60</v>
      </c>
      <c r="B248" s="1218" t="str">
        <f>IF(基本情報入力シート!B99="", "",基本情報入力シート!B99)</f>
        <v/>
      </c>
      <c r="C248" s="1219"/>
      <c r="D248" s="1219"/>
      <c r="E248" s="1219"/>
      <c r="F248" s="1220"/>
      <c r="G248" s="1221" t="str">
        <f>IF(基本情報入力シート!L99="", "",基本情報入力シート!L99)</f>
        <v/>
      </c>
      <c r="H248" s="1221" t="str">
        <f>IF(基本情報入力シート!Q99="", "",基本情報入力シート!Q99)</f>
        <v/>
      </c>
      <c r="I248" s="1221" t="str">
        <f>IF(基本情報入力シート!V99="", "",基本情報入力シート!V99)</f>
        <v/>
      </c>
      <c r="J248" s="1221" t="str">
        <f>IF(基本情報入力シート!W99="", "",基本情報入力シート!W99)</f>
        <v/>
      </c>
      <c r="K248" s="1221" t="str">
        <f>IF(基本情報入力シート!X99="", "",基本情報入力シート!X99)</f>
        <v/>
      </c>
      <c r="L248" s="1222" t="str">
        <f>IF(基本情報入力シート!AC99=0, "",基本情報入力シート!AC99)</f>
        <v/>
      </c>
      <c r="M248" s="1215" t="str">
        <f>IF(基本情報入力シート!AD99="", "",基本情報入力シート!AD99)</f>
        <v/>
      </c>
      <c r="N248" s="1103"/>
      <c r="O248" s="1106" t="str">
        <f>IFERROR(VLOOKUP(K248,【参考】数式用２!$A$2:$AD$48,MATCH(N248,【参考】数式用２!$C$4:$AD$4,0)+2,0),"")</f>
        <v/>
      </c>
      <c r="P248" s="1055"/>
      <c r="Q248" s="1068" t="str">
        <f>IFERROR(VLOOKUP(K248,【参考】数式用２!$A$2:$AC$48,MATCH(P248,【参考】数式用２!$C$4:$AC$4,0)+2,0),"")</f>
        <v/>
      </c>
      <c r="R248" s="1071" t="s">
        <v>269</v>
      </c>
      <c r="S248" s="1059"/>
      <c r="T248" s="1062" t="s">
        <v>357</v>
      </c>
      <c r="U248" s="1059"/>
      <c r="V248" s="1062" t="s">
        <v>358</v>
      </c>
      <c r="W248" s="1059"/>
      <c r="X248" s="1062" t="s">
        <v>357</v>
      </c>
      <c r="Y248" s="1059"/>
      <c r="Z248" s="1062" t="s">
        <v>359</v>
      </c>
      <c r="AA248" s="1062" t="s">
        <v>172</v>
      </c>
      <c r="AB248" s="1062" t="str">
        <f>IF(S248&gt;=1,(W248*12+Y248)-(S248*12+U248)+1,"")</f>
        <v/>
      </c>
      <c r="AC248" s="1086" t="s">
        <v>360</v>
      </c>
      <c r="AD248" s="1065" t="str">
        <f>IFERROR(ROUNDDOWN(ROUND(L248*Q248,0)*M248,0)*AB248,"")</f>
        <v/>
      </c>
      <c r="AE248" s="1089" t="str">
        <f>IFERROR(ROUNDDOWN(ROUNDDOWN(ROUND(L248*VLOOKUP(K248,【参考】数式用２!$A$2:$AC$48,MATCH("処遇改善加算Ⅳ",【参考】数式用２!$C$4:$O$4,0)+2,0),0)*M248,0)*AB248*0.5,0), "")</f>
        <v/>
      </c>
      <c r="AF248" s="1074"/>
      <c r="AG248" s="1065" t="str">
        <f>IF(AND(AQ248&lt;&gt;"対象外", P248&lt;&gt;""),ROUNDDOWN(ROUND(L248*VLOOKUP(K248,【参考】数式用２!$A$2:$K$48,MATCH("ベア加算あり",【参考】数式用２!$C$4:$K$4,0)+2,0),0)*M248,0)*AB248,"")</f>
        <v/>
      </c>
      <c r="AH248" s="1083"/>
      <c r="AI248" s="1074"/>
      <c r="AJ248" s="1074"/>
      <c r="AK248" s="1077"/>
      <c r="AL248" s="1080"/>
      <c r="AM248" s="693" t="str">
        <f t="shared" ref="AM248" si="174">IF(Q248="","",IF(Q248&lt;O248,"！加算の要件上は問題ありませんが、令和６年度末の加算率と比較して、令和７年度の加算率が低くなっています。",""))</f>
        <v/>
      </c>
      <c r="AN248" s="385"/>
      <c r="AO248" s="1094" t="str">
        <f>IF(K248&lt;&gt;"","Q列に色付け","")</f>
        <v/>
      </c>
      <c r="AP248" s="1058" t="str">
        <f>IF(AND(AE248&lt;&gt;0,AE248&lt;&gt;""),IF(AF248="○","入力済","未入力"),"")</f>
        <v/>
      </c>
      <c r="AQ248" s="912" t="str">
        <f>IFERROR((VLOOKUP(N248, 【参考】数式用２!$BE$5:$BE$13, 1,FALSE)), "対象外")</f>
        <v>対象外</v>
      </c>
      <c r="AR248" s="836" t="str">
        <f>IF(AG248&lt;&gt;"",IF(AH248="○","入力済","未入力"),"")</f>
        <v/>
      </c>
      <c r="AS248" s="836" t="str">
        <f>IF(AND(P248&lt;&gt;"", AI248=""), "未入力", "入力済")</f>
        <v>入力済</v>
      </c>
      <c r="AT248" s="836" t="str">
        <f>IF(AND(P248&lt;&gt;"", P248&lt;&gt;"処遇改善加算Ⅳ", AJ248=""), "未入力", "入力済")</f>
        <v>入力済</v>
      </c>
      <c r="AU248" s="836" t="str">
        <f>IFERROR(VLOOKUP(K248, 【参考】数式用２!$BB$5:$BC$48, 2, FALSE), "")</f>
        <v/>
      </c>
      <c r="AV248" s="836" t="str">
        <f>IF(AND(P248&lt;&gt;"処遇改善加算Ⅲ",P248&lt;&gt;"処遇改善加算Ⅳ", P248&lt;&gt;"", AU248&lt;&gt;"対象外"), 1,"")</f>
        <v/>
      </c>
      <c r="AW248" s="836" t="str">
        <f>IFERROR("_"&amp;VLOOKUP(K248, 【参考】数式用２!$AG$2:$AH$48, 2, FALSE), "")</f>
        <v/>
      </c>
      <c r="AX248" s="1097" t="str">
        <f>IF(AND(P248="処遇改善加算Ⅰ", AL248=""), "未入力","入力済")</f>
        <v>入力済</v>
      </c>
      <c r="AY248" s="1094" t="str">
        <f>G248</f>
        <v/>
      </c>
      <c r="AZ248"/>
      <c r="BA248"/>
      <c r="BB248"/>
      <c r="BC248"/>
      <c r="BD248"/>
      <c r="BE248"/>
      <c r="BF248"/>
      <c r="BG248"/>
    </row>
    <row r="249" spans="1:59" ht="14.4">
      <c r="A249" s="1099"/>
      <c r="B249" s="1203"/>
      <c r="C249" s="1204"/>
      <c r="D249" s="1204"/>
      <c r="E249" s="1204"/>
      <c r="F249" s="1205"/>
      <c r="G249" s="1210"/>
      <c r="H249" s="1210"/>
      <c r="I249" s="1210"/>
      <c r="J249" s="1210"/>
      <c r="K249" s="1210"/>
      <c r="L249" s="1213"/>
      <c r="M249" s="1216"/>
      <c r="N249" s="1104"/>
      <c r="O249" s="1107"/>
      <c r="P249" s="1056"/>
      <c r="Q249" s="1069"/>
      <c r="R249" s="1072"/>
      <c r="S249" s="1060"/>
      <c r="T249" s="1063"/>
      <c r="U249" s="1060"/>
      <c r="V249" s="1063"/>
      <c r="W249" s="1060"/>
      <c r="X249" s="1063"/>
      <c r="Y249" s="1060"/>
      <c r="Z249" s="1063"/>
      <c r="AA249" s="1063"/>
      <c r="AB249" s="1063"/>
      <c r="AC249" s="1087"/>
      <c r="AD249" s="1066"/>
      <c r="AE249" s="1090"/>
      <c r="AF249" s="1075"/>
      <c r="AG249" s="1066"/>
      <c r="AH249" s="1084"/>
      <c r="AI249" s="1075"/>
      <c r="AJ249" s="1075"/>
      <c r="AK249" s="1078"/>
      <c r="AL249" s="1081"/>
      <c r="AM249" s="1092"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095"/>
      <c r="AP249" s="1058"/>
      <c r="AQ249" s="913"/>
      <c r="AR249" s="836"/>
      <c r="AS249" s="836"/>
      <c r="AT249" s="836"/>
      <c r="AU249" s="836"/>
      <c r="AV249" s="836"/>
      <c r="AW249" s="836"/>
      <c r="AX249" s="1097"/>
      <c r="AY249" s="1095"/>
      <c r="AZ249"/>
      <c r="BA249"/>
      <c r="BB249"/>
      <c r="BC249"/>
      <c r="BD249"/>
      <c r="BE249"/>
      <c r="BF249"/>
      <c r="BG249"/>
    </row>
    <row r="250" spans="1:59" ht="14.4">
      <c r="A250" s="1100"/>
      <c r="B250" s="1203"/>
      <c r="C250" s="1204"/>
      <c r="D250" s="1204"/>
      <c r="E250" s="1204"/>
      <c r="F250" s="1205"/>
      <c r="G250" s="1210"/>
      <c r="H250" s="1210"/>
      <c r="I250" s="1210"/>
      <c r="J250" s="1210"/>
      <c r="K250" s="1210"/>
      <c r="L250" s="1213"/>
      <c r="M250" s="1216"/>
      <c r="N250" s="1104"/>
      <c r="O250" s="1107"/>
      <c r="P250" s="1056"/>
      <c r="Q250" s="1069"/>
      <c r="R250" s="1072"/>
      <c r="S250" s="1060"/>
      <c r="T250" s="1063"/>
      <c r="U250" s="1060"/>
      <c r="V250" s="1063"/>
      <c r="W250" s="1060"/>
      <c r="X250" s="1063"/>
      <c r="Y250" s="1060"/>
      <c r="Z250" s="1063"/>
      <c r="AA250" s="1063"/>
      <c r="AB250" s="1063"/>
      <c r="AC250" s="1087"/>
      <c r="AD250" s="1066"/>
      <c r="AE250" s="1090"/>
      <c r="AF250" s="1075"/>
      <c r="AG250" s="1066"/>
      <c r="AH250" s="1084"/>
      <c r="AI250" s="1075"/>
      <c r="AJ250" s="1075"/>
      <c r="AK250" s="1078"/>
      <c r="AL250" s="1081"/>
      <c r="AM250" s="1093"/>
      <c r="AN250" s="385"/>
      <c r="AO250" s="1095"/>
      <c r="AP250" s="1058"/>
      <c r="AQ250" s="913"/>
      <c r="AR250" s="836"/>
      <c r="AS250" s="836"/>
      <c r="AT250" s="836"/>
      <c r="AU250" s="836"/>
      <c r="AV250" s="836"/>
      <c r="AW250" s="836"/>
      <c r="AX250" s="1097"/>
      <c r="AY250" s="1095"/>
      <c r="AZ250"/>
      <c r="BA250"/>
      <c r="BB250"/>
      <c r="BC250"/>
      <c r="BD250"/>
      <c r="BE250"/>
      <c r="BF250"/>
      <c r="BG250"/>
    </row>
    <row r="251" spans="1:59" ht="30" customHeight="1" thickBot="1">
      <c r="A251" s="1101"/>
      <c r="B251" s="1206"/>
      <c r="C251" s="1207"/>
      <c r="D251" s="1207"/>
      <c r="E251" s="1207"/>
      <c r="F251" s="1208"/>
      <c r="G251" s="1211"/>
      <c r="H251" s="1211"/>
      <c r="I251" s="1211"/>
      <c r="J251" s="1211"/>
      <c r="K251" s="1211"/>
      <c r="L251" s="1214"/>
      <c r="M251" s="1217"/>
      <c r="N251" s="1105"/>
      <c r="O251" s="1108"/>
      <c r="P251" s="1057"/>
      <c r="Q251" s="1070"/>
      <c r="R251" s="1073"/>
      <c r="S251" s="1061"/>
      <c r="T251" s="1064"/>
      <c r="U251" s="1061"/>
      <c r="V251" s="1064"/>
      <c r="W251" s="1061"/>
      <c r="X251" s="1064"/>
      <c r="Y251" s="1061"/>
      <c r="Z251" s="1064"/>
      <c r="AA251" s="1064"/>
      <c r="AB251" s="1064"/>
      <c r="AC251" s="1088"/>
      <c r="AD251" s="1067"/>
      <c r="AE251" s="1091"/>
      <c r="AF251" s="1076"/>
      <c r="AG251" s="1067"/>
      <c r="AH251" s="1085"/>
      <c r="AI251" s="1076"/>
      <c r="AJ251" s="1076"/>
      <c r="AK251" s="1079"/>
      <c r="AL251" s="1082"/>
      <c r="AM251" s="694"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096"/>
      <c r="AP251" s="1058"/>
      <c r="AQ251" s="914"/>
      <c r="AR251" s="836"/>
      <c r="AS251" s="836"/>
      <c r="AT251" s="836"/>
      <c r="AU251" s="836"/>
      <c r="AV251" s="836"/>
      <c r="AW251" s="836"/>
      <c r="AX251" s="1097"/>
      <c r="AY251" s="1096"/>
      <c r="AZ251"/>
      <c r="BA251"/>
      <c r="BB251"/>
      <c r="BC251"/>
      <c r="BD251"/>
      <c r="BE251"/>
      <c r="BF251"/>
      <c r="BG251"/>
    </row>
    <row r="252" spans="1:59" ht="30" customHeight="1">
      <c r="A252" s="1098">
        <v>61</v>
      </c>
      <c r="B252" s="1218" t="str">
        <f>IF(基本情報入力シート!B100="", "",基本情報入力シート!B100)</f>
        <v/>
      </c>
      <c r="C252" s="1219"/>
      <c r="D252" s="1219"/>
      <c r="E252" s="1219"/>
      <c r="F252" s="1220"/>
      <c r="G252" s="1221" t="str">
        <f>IF(基本情報入力シート!L100="", "",基本情報入力シート!L100)</f>
        <v/>
      </c>
      <c r="H252" s="1221" t="str">
        <f>IF(基本情報入力シート!Q100="", "",基本情報入力シート!Q100)</f>
        <v/>
      </c>
      <c r="I252" s="1221" t="str">
        <f>IF(基本情報入力シート!V100="", "",基本情報入力シート!V100)</f>
        <v/>
      </c>
      <c r="J252" s="1221" t="str">
        <f>IF(基本情報入力シート!W100="", "",基本情報入力シート!W100)</f>
        <v/>
      </c>
      <c r="K252" s="1221" t="str">
        <f>IF(基本情報入力シート!X100="", "",基本情報入力シート!X100)</f>
        <v/>
      </c>
      <c r="L252" s="1222" t="str">
        <f>IF(基本情報入力シート!AC100=0, "",基本情報入力シート!AC100)</f>
        <v/>
      </c>
      <c r="M252" s="1215" t="str">
        <f>IF(基本情報入力シート!AD100="", "",基本情報入力シート!AD100)</f>
        <v/>
      </c>
      <c r="N252" s="1103"/>
      <c r="O252" s="1106" t="str">
        <f>IFERROR(VLOOKUP(K252,【参考】数式用２!$A$2:$AD$48,MATCH(N252,【参考】数式用２!$C$4:$AD$4,0)+2,0),"")</f>
        <v/>
      </c>
      <c r="P252" s="1055"/>
      <c r="Q252" s="1068" t="str">
        <f>IFERROR(VLOOKUP(K252,【参考】数式用２!$A$2:$AC$48,MATCH(P252,【参考】数式用２!$C$4:$AC$4,0)+2,0),"")</f>
        <v/>
      </c>
      <c r="R252" s="1071" t="s">
        <v>269</v>
      </c>
      <c r="S252" s="1059"/>
      <c r="T252" s="1062" t="s">
        <v>357</v>
      </c>
      <c r="U252" s="1059"/>
      <c r="V252" s="1062" t="s">
        <v>358</v>
      </c>
      <c r="W252" s="1059"/>
      <c r="X252" s="1062" t="s">
        <v>357</v>
      </c>
      <c r="Y252" s="1059"/>
      <c r="Z252" s="1062" t="s">
        <v>359</v>
      </c>
      <c r="AA252" s="1062" t="s">
        <v>172</v>
      </c>
      <c r="AB252" s="1062" t="str">
        <f>IF(S252&gt;=1,(W252*12+Y252)-(S252*12+U252)+1,"")</f>
        <v/>
      </c>
      <c r="AC252" s="1086" t="s">
        <v>360</v>
      </c>
      <c r="AD252" s="1065" t="str">
        <f>IFERROR(ROUNDDOWN(ROUND(L252*Q252,0)*M252,0)*AB252,"")</f>
        <v/>
      </c>
      <c r="AE252" s="1089" t="str">
        <f>IFERROR(ROUNDDOWN(ROUNDDOWN(ROUND(L252*VLOOKUP(K252,【参考】数式用２!$A$2:$AC$48,MATCH("処遇改善加算Ⅳ",【参考】数式用２!$C$4:$O$4,0)+2,0),0)*M252,0)*AB252*0.5,0), "")</f>
        <v/>
      </c>
      <c r="AF252" s="1074"/>
      <c r="AG252" s="1065" t="str">
        <f>IF(AND(AQ252&lt;&gt;"対象外", P252&lt;&gt;""),ROUNDDOWN(ROUND(L252*VLOOKUP(K252,【参考】数式用２!$A$2:$K$48,MATCH("ベア加算あり",【参考】数式用２!$C$4:$K$4,0)+2,0),0)*M252,0)*AB252,"")</f>
        <v/>
      </c>
      <c r="AH252" s="1083"/>
      <c r="AI252" s="1074"/>
      <c r="AJ252" s="1074"/>
      <c r="AK252" s="1077"/>
      <c r="AL252" s="1080"/>
      <c r="AM252" s="693" t="str">
        <f t="shared" ref="AM252" si="177">IF(Q252="","",IF(Q252&lt;O252,"！加算の要件上は問題ありませんが、令和６年度末の加算率と比較して、令和７年度の加算率が低くなっています。",""))</f>
        <v/>
      </c>
      <c r="AN252" s="385"/>
      <c r="AO252" s="1095" t="str">
        <f>IF(K252&lt;&gt;"","Q列に色付け","")</f>
        <v/>
      </c>
      <c r="AP252" s="1058" t="str">
        <f>IF(AND(AE252&lt;&gt;0,AE252&lt;&gt;""),IF(AF252="○","入力済","未入力"),"")</f>
        <v/>
      </c>
      <c r="AQ252" s="912" t="str">
        <f>IFERROR((VLOOKUP(N252, 【参考】数式用２!$BE$5:$BE$13, 1,FALSE)), "対象外")</f>
        <v>対象外</v>
      </c>
      <c r="AR252" s="836" t="str">
        <f>IF(AG252&lt;&gt;"",IF(AH252="○","入力済","未入力"),"")</f>
        <v/>
      </c>
      <c r="AS252" s="836" t="str">
        <f>IF(AND(P252&lt;&gt;"", AI252=""), "未入力", "入力済")</f>
        <v>入力済</v>
      </c>
      <c r="AT252" s="836" t="str">
        <f>IF(AND(P252&lt;&gt;"", P252&lt;&gt;"処遇改善加算Ⅳ", AJ252=""), "未入力", "入力済")</f>
        <v>入力済</v>
      </c>
      <c r="AU252" s="836" t="str">
        <f>IFERROR(VLOOKUP(K252, 【参考】数式用２!$BB$5:$BC$48, 2, FALSE), "")</f>
        <v/>
      </c>
      <c r="AV252" s="836" t="str">
        <f>IF(AND(P252&lt;&gt;"処遇改善加算Ⅲ",P252&lt;&gt;"処遇改善加算Ⅳ", P252&lt;&gt;"", AU252&lt;&gt;"対象外"), 1,"")</f>
        <v/>
      </c>
      <c r="AW252" s="836" t="str">
        <f>IFERROR("_"&amp;VLOOKUP(K252, 【参考】数式用２!$AG$2:$AH$48, 2, FALSE), "")</f>
        <v/>
      </c>
      <c r="AX252" s="1097" t="str">
        <f>IF(AND(P252="処遇改善加算Ⅰ", AL252=""), "未入力","入力済")</f>
        <v>入力済</v>
      </c>
      <c r="AY252" s="1094" t="str">
        <f>G252</f>
        <v/>
      </c>
      <c r="AZ252"/>
      <c r="BA252"/>
      <c r="BB252"/>
      <c r="BC252"/>
      <c r="BD252"/>
      <c r="BE252"/>
      <c r="BF252"/>
      <c r="BG252"/>
    </row>
    <row r="253" spans="1:59" ht="14.4">
      <c r="A253" s="1099"/>
      <c r="B253" s="1203"/>
      <c r="C253" s="1204"/>
      <c r="D253" s="1204"/>
      <c r="E253" s="1204"/>
      <c r="F253" s="1205"/>
      <c r="G253" s="1210"/>
      <c r="H253" s="1210"/>
      <c r="I253" s="1210"/>
      <c r="J253" s="1210"/>
      <c r="K253" s="1210"/>
      <c r="L253" s="1213"/>
      <c r="M253" s="1216"/>
      <c r="N253" s="1104"/>
      <c r="O253" s="1107"/>
      <c r="P253" s="1056"/>
      <c r="Q253" s="1069"/>
      <c r="R253" s="1072"/>
      <c r="S253" s="1060"/>
      <c r="T253" s="1063"/>
      <c r="U253" s="1060"/>
      <c r="V253" s="1063"/>
      <c r="W253" s="1060"/>
      <c r="X253" s="1063"/>
      <c r="Y253" s="1060"/>
      <c r="Z253" s="1063"/>
      <c r="AA253" s="1063"/>
      <c r="AB253" s="1063"/>
      <c r="AC253" s="1087"/>
      <c r="AD253" s="1066"/>
      <c r="AE253" s="1090"/>
      <c r="AF253" s="1075"/>
      <c r="AG253" s="1066"/>
      <c r="AH253" s="1084"/>
      <c r="AI253" s="1075"/>
      <c r="AJ253" s="1075"/>
      <c r="AK253" s="1078"/>
      <c r="AL253" s="1081"/>
      <c r="AM253" s="1092"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095"/>
      <c r="AP253" s="1058"/>
      <c r="AQ253" s="913"/>
      <c r="AR253" s="836"/>
      <c r="AS253" s="836"/>
      <c r="AT253" s="836"/>
      <c r="AU253" s="836"/>
      <c r="AV253" s="836"/>
      <c r="AW253" s="836"/>
      <c r="AX253" s="1097"/>
      <c r="AY253" s="1095"/>
      <c r="AZ253"/>
      <c r="BA253"/>
      <c r="BB253"/>
      <c r="BC253"/>
      <c r="BD253"/>
      <c r="BE253"/>
      <c r="BF253"/>
      <c r="BG253"/>
    </row>
    <row r="254" spans="1:59" ht="14.4">
      <c r="A254" s="1100"/>
      <c r="B254" s="1203"/>
      <c r="C254" s="1204"/>
      <c r="D254" s="1204"/>
      <c r="E254" s="1204"/>
      <c r="F254" s="1205"/>
      <c r="G254" s="1210"/>
      <c r="H254" s="1210"/>
      <c r="I254" s="1210"/>
      <c r="J254" s="1210"/>
      <c r="K254" s="1210"/>
      <c r="L254" s="1213"/>
      <c r="M254" s="1216"/>
      <c r="N254" s="1104"/>
      <c r="O254" s="1107"/>
      <c r="P254" s="1056"/>
      <c r="Q254" s="1069"/>
      <c r="R254" s="1072"/>
      <c r="S254" s="1060"/>
      <c r="T254" s="1063"/>
      <c r="U254" s="1060"/>
      <c r="V254" s="1063"/>
      <c r="W254" s="1060"/>
      <c r="X254" s="1063"/>
      <c r="Y254" s="1060"/>
      <c r="Z254" s="1063"/>
      <c r="AA254" s="1063"/>
      <c r="AB254" s="1063"/>
      <c r="AC254" s="1087"/>
      <c r="AD254" s="1066"/>
      <c r="AE254" s="1090"/>
      <c r="AF254" s="1075"/>
      <c r="AG254" s="1066"/>
      <c r="AH254" s="1084"/>
      <c r="AI254" s="1075"/>
      <c r="AJ254" s="1075"/>
      <c r="AK254" s="1078"/>
      <c r="AL254" s="1081"/>
      <c r="AM254" s="1093"/>
      <c r="AN254" s="385"/>
      <c r="AO254" s="1095"/>
      <c r="AP254" s="1058"/>
      <c r="AQ254" s="913"/>
      <c r="AR254" s="836"/>
      <c r="AS254" s="836"/>
      <c r="AT254" s="836"/>
      <c r="AU254" s="836"/>
      <c r="AV254" s="836"/>
      <c r="AW254" s="836"/>
      <c r="AX254" s="1097"/>
      <c r="AY254" s="1095"/>
      <c r="AZ254"/>
      <c r="BA254"/>
      <c r="BB254"/>
      <c r="BC254"/>
      <c r="BD254"/>
      <c r="BE254"/>
      <c r="BF254"/>
      <c r="BG254"/>
    </row>
    <row r="255" spans="1:59" ht="30" customHeight="1" thickBot="1">
      <c r="A255" s="1101"/>
      <c r="B255" s="1206"/>
      <c r="C255" s="1207"/>
      <c r="D255" s="1207"/>
      <c r="E255" s="1207"/>
      <c r="F255" s="1208"/>
      <c r="G255" s="1211"/>
      <c r="H255" s="1211"/>
      <c r="I255" s="1211"/>
      <c r="J255" s="1211"/>
      <c r="K255" s="1211"/>
      <c r="L255" s="1214"/>
      <c r="M255" s="1217"/>
      <c r="N255" s="1105"/>
      <c r="O255" s="1108"/>
      <c r="P255" s="1057"/>
      <c r="Q255" s="1070"/>
      <c r="R255" s="1073"/>
      <c r="S255" s="1061"/>
      <c r="T255" s="1064"/>
      <c r="U255" s="1061"/>
      <c r="V255" s="1064"/>
      <c r="W255" s="1061"/>
      <c r="X255" s="1064"/>
      <c r="Y255" s="1061"/>
      <c r="Z255" s="1064"/>
      <c r="AA255" s="1064"/>
      <c r="AB255" s="1064"/>
      <c r="AC255" s="1088"/>
      <c r="AD255" s="1067"/>
      <c r="AE255" s="1091"/>
      <c r="AF255" s="1076"/>
      <c r="AG255" s="1067"/>
      <c r="AH255" s="1085"/>
      <c r="AI255" s="1076"/>
      <c r="AJ255" s="1076"/>
      <c r="AK255" s="1079"/>
      <c r="AL255" s="1082"/>
      <c r="AM255" s="694"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096"/>
      <c r="AP255" s="1058"/>
      <c r="AQ255" s="914"/>
      <c r="AR255" s="836"/>
      <c r="AS255" s="836"/>
      <c r="AT255" s="836"/>
      <c r="AU255" s="836"/>
      <c r="AV255" s="836"/>
      <c r="AW255" s="836"/>
      <c r="AX255" s="1097"/>
      <c r="AY255" s="1096"/>
      <c r="AZ255"/>
      <c r="BA255"/>
      <c r="BB255"/>
      <c r="BC255"/>
      <c r="BD255"/>
      <c r="BE255"/>
      <c r="BF255"/>
      <c r="BG255"/>
    </row>
    <row r="256" spans="1:59" ht="30" customHeight="1">
      <c r="A256" s="1098">
        <v>62</v>
      </c>
      <c r="B256" s="1218" t="str">
        <f>IF(基本情報入力シート!B101="", "",基本情報入力シート!B101)</f>
        <v/>
      </c>
      <c r="C256" s="1219"/>
      <c r="D256" s="1219"/>
      <c r="E256" s="1219"/>
      <c r="F256" s="1220"/>
      <c r="G256" s="1221" t="str">
        <f>IF(基本情報入力シート!L101="", "",基本情報入力シート!L101)</f>
        <v/>
      </c>
      <c r="H256" s="1221" t="str">
        <f>IF(基本情報入力シート!Q101="", "",基本情報入力シート!Q101)</f>
        <v/>
      </c>
      <c r="I256" s="1221" t="str">
        <f>IF(基本情報入力シート!V101="", "",基本情報入力シート!V101)</f>
        <v/>
      </c>
      <c r="J256" s="1221" t="str">
        <f>IF(基本情報入力シート!W101="", "",基本情報入力シート!W101)</f>
        <v/>
      </c>
      <c r="K256" s="1221" t="str">
        <f>IF(基本情報入力シート!X101="", "",基本情報入力シート!X101)</f>
        <v/>
      </c>
      <c r="L256" s="1222" t="str">
        <f>IF(基本情報入力シート!AC101=0, "",基本情報入力シート!AC101)</f>
        <v/>
      </c>
      <c r="M256" s="1215" t="str">
        <f>IF(基本情報入力シート!AD101="", "",基本情報入力シート!AD101)</f>
        <v/>
      </c>
      <c r="N256" s="1103"/>
      <c r="O256" s="1106" t="str">
        <f>IFERROR(VLOOKUP(K256,【参考】数式用２!$A$2:$AD$48,MATCH(N256,【参考】数式用２!$C$4:$AD$4,0)+2,0),"")</f>
        <v/>
      </c>
      <c r="P256" s="1055"/>
      <c r="Q256" s="1068" t="str">
        <f>IFERROR(VLOOKUP(K256,【参考】数式用２!$A$2:$AC$48,MATCH(P256,【参考】数式用２!$C$4:$AC$4,0)+2,0),"")</f>
        <v/>
      </c>
      <c r="R256" s="1071" t="s">
        <v>269</v>
      </c>
      <c r="S256" s="1059"/>
      <c r="T256" s="1062" t="s">
        <v>357</v>
      </c>
      <c r="U256" s="1059"/>
      <c r="V256" s="1062" t="s">
        <v>358</v>
      </c>
      <c r="W256" s="1059"/>
      <c r="X256" s="1062" t="s">
        <v>357</v>
      </c>
      <c r="Y256" s="1059"/>
      <c r="Z256" s="1062" t="s">
        <v>359</v>
      </c>
      <c r="AA256" s="1062" t="s">
        <v>172</v>
      </c>
      <c r="AB256" s="1062" t="str">
        <f>IF(S256&gt;=1,(W256*12+Y256)-(S256*12+U256)+1,"")</f>
        <v/>
      </c>
      <c r="AC256" s="1086" t="s">
        <v>360</v>
      </c>
      <c r="AD256" s="1065" t="str">
        <f>IFERROR(ROUNDDOWN(ROUND(L256*Q256,0)*M256,0)*AB256,"")</f>
        <v/>
      </c>
      <c r="AE256" s="1089" t="str">
        <f>IFERROR(ROUNDDOWN(ROUNDDOWN(ROUND(L256*VLOOKUP(K256,【参考】数式用２!$A$2:$AC$48,MATCH("処遇改善加算Ⅳ",【参考】数式用２!$C$4:$O$4,0)+2,0),0)*M256,0)*AB256*0.5,0), "")</f>
        <v/>
      </c>
      <c r="AF256" s="1074"/>
      <c r="AG256" s="1065" t="str">
        <f>IF(AND(AQ256&lt;&gt;"対象外", P256&lt;&gt;""),ROUNDDOWN(ROUND(L256*VLOOKUP(K256,【参考】数式用２!$A$2:$K$48,MATCH("ベア加算あり",【参考】数式用２!$C$4:$K$4,0)+2,0),0)*M256,0)*AB256,"")</f>
        <v/>
      </c>
      <c r="AH256" s="1083"/>
      <c r="AI256" s="1074"/>
      <c r="AJ256" s="1074"/>
      <c r="AK256" s="1077"/>
      <c r="AL256" s="1080"/>
      <c r="AM256" s="693" t="str">
        <f t="shared" ref="AM256" si="180">IF(Q256="","",IF(Q256&lt;O256,"！加算の要件上は問題ありませんが、令和６年度末の加算率と比較して、令和７年度の加算率が低くなっています。",""))</f>
        <v/>
      </c>
      <c r="AN256" s="385"/>
      <c r="AO256" s="1094" t="str">
        <f>IF(K256&lt;&gt;"","Q列に色付け","")</f>
        <v/>
      </c>
      <c r="AP256" s="1058" t="str">
        <f>IF(AND(AE256&lt;&gt;0,AE256&lt;&gt;""),IF(AF256="○","入力済","未入力"),"")</f>
        <v/>
      </c>
      <c r="AQ256" s="912" t="str">
        <f>IFERROR((VLOOKUP(N256, 【参考】数式用２!$BE$5:$BE$13, 1,FALSE)), "対象外")</f>
        <v>対象外</v>
      </c>
      <c r="AR256" s="836" t="str">
        <f>IF(AG256&lt;&gt;"",IF(AH256="○","入力済","未入力"),"")</f>
        <v/>
      </c>
      <c r="AS256" s="836" t="str">
        <f>IF(AND(P256&lt;&gt;"", AI256=""), "未入力", "入力済")</f>
        <v>入力済</v>
      </c>
      <c r="AT256" s="836" t="str">
        <f>IF(AND(P256&lt;&gt;"", P256&lt;&gt;"処遇改善加算Ⅳ", AJ256=""), "未入力", "入力済")</f>
        <v>入力済</v>
      </c>
      <c r="AU256" s="836" t="str">
        <f>IFERROR(VLOOKUP(K256, 【参考】数式用２!$BB$5:$BC$48, 2, FALSE), "")</f>
        <v/>
      </c>
      <c r="AV256" s="836" t="str">
        <f>IF(AND(P256&lt;&gt;"処遇改善加算Ⅲ",P256&lt;&gt;"処遇改善加算Ⅳ", P256&lt;&gt;"", AU256&lt;&gt;"対象外"), 1,"")</f>
        <v/>
      </c>
      <c r="AW256" s="836" t="str">
        <f>IFERROR("_"&amp;VLOOKUP(K256, 【参考】数式用２!$AG$2:$AH$48, 2, FALSE), "")</f>
        <v/>
      </c>
      <c r="AX256" s="1097" t="str">
        <f>IF(AND(P256="処遇改善加算Ⅰ", AL256=""), "未入力","入力済")</f>
        <v>入力済</v>
      </c>
      <c r="AY256" s="1094" t="str">
        <f>G256</f>
        <v/>
      </c>
      <c r="AZ256"/>
      <c r="BA256"/>
      <c r="BB256"/>
      <c r="BC256"/>
      <c r="BD256"/>
      <c r="BE256"/>
      <c r="BF256"/>
      <c r="BG256"/>
    </row>
    <row r="257" spans="1:59" ht="14.4">
      <c r="A257" s="1099"/>
      <c r="B257" s="1203"/>
      <c r="C257" s="1204"/>
      <c r="D257" s="1204"/>
      <c r="E257" s="1204"/>
      <c r="F257" s="1205"/>
      <c r="G257" s="1210"/>
      <c r="H257" s="1210"/>
      <c r="I257" s="1210"/>
      <c r="J257" s="1210"/>
      <c r="K257" s="1210"/>
      <c r="L257" s="1213"/>
      <c r="M257" s="1216"/>
      <c r="N257" s="1104"/>
      <c r="O257" s="1107"/>
      <c r="P257" s="1056"/>
      <c r="Q257" s="1069"/>
      <c r="R257" s="1072"/>
      <c r="S257" s="1060"/>
      <c r="T257" s="1063"/>
      <c r="U257" s="1060"/>
      <c r="V257" s="1063"/>
      <c r="W257" s="1060"/>
      <c r="X257" s="1063"/>
      <c r="Y257" s="1060"/>
      <c r="Z257" s="1063"/>
      <c r="AA257" s="1063"/>
      <c r="AB257" s="1063"/>
      <c r="AC257" s="1087"/>
      <c r="AD257" s="1066"/>
      <c r="AE257" s="1090"/>
      <c r="AF257" s="1075"/>
      <c r="AG257" s="1066"/>
      <c r="AH257" s="1084"/>
      <c r="AI257" s="1075"/>
      <c r="AJ257" s="1075"/>
      <c r="AK257" s="1078"/>
      <c r="AL257" s="1081"/>
      <c r="AM257" s="1092"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095"/>
      <c r="AP257" s="1058"/>
      <c r="AQ257" s="913"/>
      <c r="AR257" s="836"/>
      <c r="AS257" s="836"/>
      <c r="AT257" s="836"/>
      <c r="AU257" s="836"/>
      <c r="AV257" s="836"/>
      <c r="AW257" s="836"/>
      <c r="AX257" s="1097"/>
      <c r="AY257" s="1095"/>
      <c r="AZ257"/>
      <c r="BA257"/>
      <c r="BB257"/>
      <c r="BC257"/>
      <c r="BD257"/>
      <c r="BE257"/>
      <c r="BF257"/>
      <c r="BG257"/>
    </row>
    <row r="258" spans="1:59" ht="14.4">
      <c r="A258" s="1100"/>
      <c r="B258" s="1203"/>
      <c r="C258" s="1204"/>
      <c r="D258" s="1204"/>
      <c r="E258" s="1204"/>
      <c r="F258" s="1205"/>
      <c r="G258" s="1210"/>
      <c r="H258" s="1210"/>
      <c r="I258" s="1210"/>
      <c r="J258" s="1210"/>
      <c r="K258" s="1210"/>
      <c r="L258" s="1213"/>
      <c r="M258" s="1216"/>
      <c r="N258" s="1104"/>
      <c r="O258" s="1107"/>
      <c r="P258" s="1056"/>
      <c r="Q258" s="1069"/>
      <c r="R258" s="1072"/>
      <c r="S258" s="1060"/>
      <c r="T258" s="1063"/>
      <c r="U258" s="1060"/>
      <c r="V258" s="1063"/>
      <c r="W258" s="1060"/>
      <c r="X258" s="1063"/>
      <c r="Y258" s="1060"/>
      <c r="Z258" s="1063"/>
      <c r="AA258" s="1063"/>
      <c r="AB258" s="1063"/>
      <c r="AC258" s="1087"/>
      <c r="AD258" s="1066"/>
      <c r="AE258" s="1090"/>
      <c r="AF258" s="1075"/>
      <c r="AG258" s="1066"/>
      <c r="AH258" s="1084"/>
      <c r="AI258" s="1075"/>
      <c r="AJ258" s="1075"/>
      <c r="AK258" s="1078"/>
      <c r="AL258" s="1081"/>
      <c r="AM258" s="1093"/>
      <c r="AN258" s="385"/>
      <c r="AO258" s="1095"/>
      <c r="AP258" s="1058"/>
      <c r="AQ258" s="913"/>
      <c r="AR258" s="836"/>
      <c r="AS258" s="836"/>
      <c r="AT258" s="836"/>
      <c r="AU258" s="836"/>
      <c r="AV258" s="836"/>
      <c r="AW258" s="836"/>
      <c r="AX258" s="1097"/>
      <c r="AY258" s="1095"/>
      <c r="AZ258"/>
      <c r="BA258"/>
      <c r="BB258"/>
      <c r="BC258"/>
      <c r="BD258"/>
      <c r="BE258"/>
      <c r="BF258"/>
      <c r="BG258"/>
    </row>
    <row r="259" spans="1:59" ht="30" customHeight="1" thickBot="1">
      <c r="A259" s="1101"/>
      <c r="B259" s="1206"/>
      <c r="C259" s="1207"/>
      <c r="D259" s="1207"/>
      <c r="E259" s="1207"/>
      <c r="F259" s="1208"/>
      <c r="G259" s="1211"/>
      <c r="H259" s="1211"/>
      <c r="I259" s="1211"/>
      <c r="J259" s="1211"/>
      <c r="K259" s="1211"/>
      <c r="L259" s="1214"/>
      <c r="M259" s="1217"/>
      <c r="N259" s="1105"/>
      <c r="O259" s="1108"/>
      <c r="P259" s="1057"/>
      <c r="Q259" s="1070"/>
      <c r="R259" s="1073"/>
      <c r="S259" s="1061"/>
      <c r="T259" s="1064"/>
      <c r="U259" s="1061"/>
      <c r="V259" s="1064"/>
      <c r="W259" s="1061"/>
      <c r="X259" s="1064"/>
      <c r="Y259" s="1061"/>
      <c r="Z259" s="1064"/>
      <c r="AA259" s="1064"/>
      <c r="AB259" s="1064"/>
      <c r="AC259" s="1088"/>
      <c r="AD259" s="1067"/>
      <c r="AE259" s="1091"/>
      <c r="AF259" s="1076"/>
      <c r="AG259" s="1067"/>
      <c r="AH259" s="1085"/>
      <c r="AI259" s="1076"/>
      <c r="AJ259" s="1076"/>
      <c r="AK259" s="1079"/>
      <c r="AL259" s="1082"/>
      <c r="AM259" s="694"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096"/>
      <c r="AP259" s="1058"/>
      <c r="AQ259" s="914"/>
      <c r="AR259" s="836"/>
      <c r="AS259" s="836"/>
      <c r="AT259" s="836"/>
      <c r="AU259" s="836"/>
      <c r="AV259" s="836"/>
      <c r="AW259" s="836"/>
      <c r="AX259" s="1097"/>
      <c r="AY259" s="1096"/>
      <c r="AZ259"/>
      <c r="BA259"/>
      <c r="BB259"/>
      <c r="BC259"/>
      <c r="BD259"/>
      <c r="BE259"/>
      <c r="BF259"/>
      <c r="BG259"/>
    </row>
    <row r="260" spans="1:59" ht="30" customHeight="1">
      <c r="A260" s="1098">
        <v>63</v>
      </c>
      <c r="B260" s="1218" t="str">
        <f>IF(基本情報入力シート!B102="", "",基本情報入力シート!B102)</f>
        <v/>
      </c>
      <c r="C260" s="1219"/>
      <c r="D260" s="1219"/>
      <c r="E260" s="1219"/>
      <c r="F260" s="1220"/>
      <c r="G260" s="1221" t="str">
        <f>IF(基本情報入力シート!L102="", "",基本情報入力シート!L102)</f>
        <v/>
      </c>
      <c r="H260" s="1221" t="str">
        <f>IF(基本情報入力シート!Q102="", "",基本情報入力シート!Q102)</f>
        <v/>
      </c>
      <c r="I260" s="1221" t="str">
        <f>IF(基本情報入力シート!V102="", "",基本情報入力シート!V102)</f>
        <v/>
      </c>
      <c r="J260" s="1221" t="str">
        <f>IF(基本情報入力シート!W102="", "",基本情報入力シート!W102)</f>
        <v/>
      </c>
      <c r="K260" s="1221" t="str">
        <f>IF(基本情報入力シート!X102="", "",基本情報入力シート!X102)</f>
        <v/>
      </c>
      <c r="L260" s="1222" t="str">
        <f>IF(基本情報入力シート!AC102=0, "",基本情報入力シート!AC102)</f>
        <v/>
      </c>
      <c r="M260" s="1215" t="str">
        <f>IF(基本情報入力シート!AD102="", "",基本情報入力シート!AD102)</f>
        <v/>
      </c>
      <c r="N260" s="1103"/>
      <c r="O260" s="1106" t="str">
        <f>IFERROR(VLOOKUP(K260,【参考】数式用２!$A$2:$AD$48,MATCH(N260,【参考】数式用２!$C$4:$AD$4,0)+2,0),"")</f>
        <v/>
      </c>
      <c r="P260" s="1055"/>
      <c r="Q260" s="1068" t="str">
        <f>IFERROR(VLOOKUP(K260,【参考】数式用２!$A$2:$AC$48,MATCH(P260,【参考】数式用２!$C$4:$AC$4,0)+2,0),"")</f>
        <v/>
      </c>
      <c r="R260" s="1071" t="s">
        <v>269</v>
      </c>
      <c r="S260" s="1059"/>
      <c r="T260" s="1062" t="s">
        <v>357</v>
      </c>
      <c r="U260" s="1059"/>
      <c r="V260" s="1062" t="s">
        <v>358</v>
      </c>
      <c r="W260" s="1059"/>
      <c r="X260" s="1062" t="s">
        <v>357</v>
      </c>
      <c r="Y260" s="1059"/>
      <c r="Z260" s="1062" t="s">
        <v>359</v>
      </c>
      <c r="AA260" s="1062" t="s">
        <v>172</v>
      </c>
      <c r="AB260" s="1062" t="str">
        <f>IF(S260&gt;=1,(W260*12+Y260)-(S260*12+U260)+1,"")</f>
        <v/>
      </c>
      <c r="AC260" s="1086" t="s">
        <v>360</v>
      </c>
      <c r="AD260" s="1065" t="str">
        <f>IFERROR(ROUNDDOWN(ROUND(L260*Q260,0)*M260,0)*AB260,"")</f>
        <v/>
      </c>
      <c r="AE260" s="1089" t="str">
        <f>IFERROR(ROUNDDOWN(ROUNDDOWN(ROUND(L260*VLOOKUP(K260,【参考】数式用２!$A$2:$AC$48,MATCH("処遇改善加算Ⅳ",【参考】数式用２!$C$4:$O$4,0)+2,0),0)*M260,0)*AB260*0.5,0), "")</f>
        <v/>
      </c>
      <c r="AF260" s="1074"/>
      <c r="AG260" s="1065" t="str">
        <f>IF(AND(AQ260&lt;&gt;"対象外", P260&lt;&gt;""),ROUNDDOWN(ROUND(L260*VLOOKUP(K260,【参考】数式用２!$A$2:$K$48,MATCH("ベア加算あり",【参考】数式用２!$C$4:$K$4,0)+2,0),0)*M260,0)*AB260,"")</f>
        <v/>
      </c>
      <c r="AH260" s="1083"/>
      <c r="AI260" s="1074"/>
      <c r="AJ260" s="1074"/>
      <c r="AK260" s="1077"/>
      <c r="AL260" s="1080"/>
      <c r="AM260" s="693" t="str">
        <f t="shared" ref="AM260" si="183">IF(Q260="","",IF(Q260&lt;O260,"！加算の要件上は問題ありませんが、令和６年度末の加算率と比較して、令和７年度の加算率が低くなっています。",""))</f>
        <v/>
      </c>
      <c r="AN260" s="385"/>
      <c r="AO260" s="1094" t="str">
        <f>IF(K260&lt;&gt;"","Q列に色付け","")</f>
        <v/>
      </c>
      <c r="AP260" s="1058" t="str">
        <f>IF(AND(AE260&lt;&gt;0,AE260&lt;&gt;""),IF(AF260="○","入力済","未入力"),"")</f>
        <v/>
      </c>
      <c r="AQ260" s="912" t="str">
        <f>IFERROR((VLOOKUP(N260, 【参考】数式用２!$BE$5:$BE$13, 1,FALSE)), "対象外")</f>
        <v>対象外</v>
      </c>
      <c r="AR260" s="836" t="str">
        <f>IF(AG260&lt;&gt;"",IF(AH260="○","入力済","未入力"),"")</f>
        <v/>
      </c>
      <c r="AS260" s="836" t="str">
        <f>IF(AND(P260&lt;&gt;"", AI260=""), "未入力", "入力済")</f>
        <v>入力済</v>
      </c>
      <c r="AT260" s="836" t="str">
        <f>IF(AND(P260&lt;&gt;"", P260&lt;&gt;"処遇改善加算Ⅳ", AJ260=""), "未入力", "入力済")</f>
        <v>入力済</v>
      </c>
      <c r="AU260" s="836" t="str">
        <f>IFERROR(VLOOKUP(K260, 【参考】数式用２!$BB$5:$BC$48, 2, FALSE), "")</f>
        <v/>
      </c>
      <c r="AV260" s="836" t="str">
        <f>IF(AND(P260&lt;&gt;"処遇改善加算Ⅲ",P260&lt;&gt;"処遇改善加算Ⅳ", P260&lt;&gt;"", AU260&lt;&gt;"対象外"), 1,"")</f>
        <v/>
      </c>
      <c r="AW260" s="836" t="str">
        <f>IFERROR("_"&amp;VLOOKUP(K260, 【参考】数式用２!$AG$2:$AH$48, 2, FALSE), "")</f>
        <v/>
      </c>
      <c r="AX260" s="1097" t="str">
        <f>IF(AND(P260="処遇改善加算Ⅰ", AL260=""), "未入力","入力済")</f>
        <v>入力済</v>
      </c>
      <c r="AY260" s="1094" t="str">
        <f>G260</f>
        <v/>
      </c>
      <c r="AZ260"/>
      <c r="BA260"/>
      <c r="BB260"/>
      <c r="BC260"/>
      <c r="BD260"/>
      <c r="BE260"/>
      <c r="BF260"/>
      <c r="BG260"/>
    </row>
    <row r="261" spans="1:59" ht="14.4">
      <c r="A261" s="1099"/>
      <c r="B261" s="1203"/>
      <c r="C261" s="1204"/>
      <c r="D261" s="1204"/>
      <c r="E261" s="1204"/>
      <c r="F261" s="1205"/>
      <c r="G261" s="1210"/>
      <c r="H261" s="1210"/>
      <c r="I261" s="1210"/>
      <c r="J261" s="1210"/>
      <c r="K261" s="1210"/>
      <c r="L261" s="1213"/>
      <c r="M261" s="1216"/>
      <c r="N261" s="1104"/>
      <c r="O261" s="1107"/>
      <c r="P261" s="1056"/>
      <c r="Q261" s="1069"/>
      <c r="R261" s="1072"/>
      <c r="S261" s="1060"/>
      <c r="T261" s="1063"/>
      <c r="U261" s="1060"/>
      <c r="V261" s="1063"/>
      <c r="W261" s="1060"/>
      <c r="X261" s="1063"/>
      <c r="Y261" s="1060"/>
      <c r="Z261" s="1063"/>
      <c r="AA261" s="1063"/>
      <c r="AB261" s="1063"/>
      <c r="AC261" s="1087"/>
      <c r="AD261" s="1066"/>
      <c r="AE261" s="1090"/>
      <c r="AF261" s="1075"/>
      <c r="AG261" s="1066"/>
      <c r="AH261" s="1084"/>
      <c r="AI261" s="1075"/>
      <c r="AJ261" s="1075"/>
      <c r="AK261" s="1078"/>
      <c r="AL261" s="1081"/>
      <c r="AM261" s="1092"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095"/>
      <c r="AP261" s="1058"/>
      <c r="AQ261" s="913"/>
      <c r="AR261" s="836"/>
      <c r="AS261" s="836"/>
      <c r="AT261" s="836"/>
      <c r="AU261" s="836"/>
      <c r="AV261" s="836"/>
      <c r="AW261" s="836"/>
      <c r="AX261" s="1097"/>
      <c r="AY261" s="1095"/>
      <c r="AZ261"/>
      <c r="BA261"/>
      <c r="BB261"/>
      <c r="BC261"/>
      <c r="BD261"/>
      <c r="BE261"/>
      <c r="BF261"/>
      <c r="BG261"/>
    </row>
    <row r="262" spans="1:59" ht="14.4">
      <c r="A262" s="1100"/>
      <c r="B262" s="1203"/>
      <c r="C262" s="1204"/>
      <c r="D262" s="1204"/>
      <c r="E262" s="1204"/>
      <c r="F262" s="1205"/>
      <c r="G262" s="1210"/>
      <c r="H262" s="1210"/>
      <c r="I262" s="1210"/>
      <c r="J262" s="1210"/>
      <c r="K262" s="1210"/>
      <c r="L262" s="1213"/>
      <c r="M262" s="1216"/>
      <c r="N262" s="1104"/>
      <c r="O262" s="1107"/>
      <c r="P262" s="1056"/>
      <c r="Q262" s="1069"/>
      <c r="R262" s="1072"/>
      <c r="S262" s="1060"/>
      <c r="T262" s="1063"/>
      <c r="U262" s="1060"/>
      <c r="V262" s="1063"/>
      <c r="W262" s="1060"/>
      <c r="X262" s="1063"/>
      <c r="Y262" s="1060"/>
      <c r="Z262" s="1063"/>
      <c r="AA262" s="1063"/>
      <c r="AB262" s="1063"/>
      <c r="AC262" s="1087"/>
      <c r="AD262" s="1066"/>
      <c r="AE262" s="1090"/>
      <c r="AF262" s="1075"/>
      <c r="AG262" s="1066"/>
      <c r="AH262" s="1084"/>
      <c r="AI262" s="1075"/>
      <c r="AJ262" s="1075"/>
      <c r="AK262" s="1078"/>
      <c r="AL262" s="1081"/>
      <c r="AM262" s="1093"/>
      <c r="AN262" s="385"/>
      <c r="AO262" s="1095"/>
      <c r="AP262" s="1058"/>
      <c r="AQ262" s="913"/>
      <c r="AR262" s="836"/>
      <c r="AS262" s="836"/>
      <c r="AT262" s="836"/>
      <c r="AU262" s="836"/>
      <c r="AV262" s="836"/>
      <c r="AW262" s="836"/>
      <c r="AX262" s="1097"/>
      <c r="AY262" s="1095"/>
      <c r="AZ262"/>
      <c r="BA262"/>
      <c r="BB262"/>
      <c r="BC262"/>
      <c r="BD262"/>
      <c r="BE262"/>
      <c r="BF262"/>
      <c r="BG262"/>
    </row>
    <row r="263" spans="1:59" ht="30" customHeight="1" thickBot="1">
      <c r="A263" s="1101"/>
      <c r="B263" s="1206"/>
      <c r="C263" s="1207"/>
      <c r="D263" s="1207"/>
      <c r="E263" s="1207"/>
      <c r="F263" s="1208"/>
      <c r="G263" s="1211"/>
      <c r="H263" s="1211"/>
      <c r="I263" s="1211"/>
      <c r="J263" s="1211"/>
      <c r="K263" s="1211"/>
      <c r="L263" s="1214"/>
      <c r="M263" s="1217"/>
      <c r="N263" s="1105"/>
      <c r="O263" s="1108"/>
      <c r="P263" s="1057"/>
      <c r="Q263" s="1070"/>
      <c r="R263" s="1073"/>
      <c r="S263" s="1061"/>
      <c r="T263" s="1064"/>
      <c r="U263" s="1061"/>
      <c r="V263" s="1064"/>
      <c r="W263" s="1061"/>
      <c r="X263" s="1064"/>
      <c r="Y263" s="1061"/>
      <c r="Z263" s="1064"/>
      <c r="AA263" s="1064"/>
      <c r="AB263" s="1064"/>
      <c r="AC263" s="1088"/>
      <c r="AD263" s="1067"/>
      <c r="AE263" s="1091"/>
      <c r="AF263" s="1076"/>
      <c r="AG263" s="1067"/>
      <c r="AH263" s="1085"/>
      <c r="AI263" s="1076"/>
      <c r="AJ263" s="1076"/>
      <c r="AK263" s="1079"/>
      <c r="AL263" s="1082"/>
      <c r="AM263" s="694"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096"/>
      <c r="AP263" s="1058"/>
      <c r="AQ263" s="914"/>
      <c r="AR263" s="836"/>
      <c r="AS263" s="836"/>
      <c r="AT263" s="836"/>
      <c r="AU263" s="836"/>
      <c r="AV263" s="836"/>
      <c r="AW263" s="836"/>
      <c r="AX263" s="1097"/>
      <c r="AY263" s="1096"/>
      <c r="AZ263"/>
      <c r="BA263"/>
      <c r="BB263"/>
      <c r="BC263"/>
      <c r="BD263"/>
      <c r="BE263"/>
      <c r="BF263"/>
      <c r="BG263"/>
    </row>
    <row r="264" spans="1:59" ht="30" customHeight="1">
      <c r="A264" s="1098">
        <v>64</v>
      </c>
      <c r="B264" s="1218" t="str">
        <f>IF(基本情報入力シート!B103="", "",基本情報入力シート!B103)</f>
        <v/>
      </c>
      <c r="C264" s="1219"/>
      <c r="D264" s="1219"/>
      <c r="E264" s="1219"/>
      <c r="F264" s="1220"/>
      <c r="G264" s="1221" t="str">
        <f>IF(基本情報入力シート!L103="", "",基本情報入力シート!L103)</f>
        <v/>
      </c>
      <c r="H264" s="1221" t="str">
        <f>IF(基本情報入力シート!Q103="", "",基本情報入力シート!Q103)</f>
        <v/>
      </c>
      <c r="I264" s="1221" t="str">
        <f>IF(基本情報入力シート!V103="", "",基本情報入力シート!V103)</f>
        <v/>
      </c>
      <c r="J264" s="1221" t="str">
        <f>IF(基本情報入力シート!W103="", "",基本情報入力シート!W103)</f>
        <v/>
      </c>
      <c r="K264" s="1221" t="str">
        <f>IF(基本情報入力シート!X103="", "",基本情報入力シート!X103)</f>
        <v/>
      </c>
      <c r="L264" s="1222" t="str">
        <f>IF(基本情報入力シート!AC103=0, "",基本情報入力シート!AC103)</f>
        <v/>
      </c>
      <c r="M264" s="1215" t="str">
        <f>IF(基本情報入力シート!AD103="", "",基本情報入力シート!AD103)</f>
        <v/>
      </c>
      <c r="N264" s="1103"/>
      <c r="O264" s="1106" t="str">
        <f>IFERROR(VLOOKUP(K264,【参考】数式用２!$A$2:$AD$48,MATCH(N264,【参考】数式用２!$C$4:$AD$4,0)+2,0),"")</f>
        <v/>
      </c>
      <c r="P264" s="1055"/>
      <c r="Q264" s="1068" t="str">
        <f>IFERROR(VLOOKUP(K264,【参考】数式用２!$A$2:$AC$48,MATCH(P264,【参考】数式用２!$C$4:$AC$4,0)+2,0),"")</f>
        <v/>
      </c>
      <c r="R264" s="1071" t="s">
        <v>269</v>
      </c>
      <c r="S264" s="1059"/>
      <c r="T264" s="1062" t="s">
        <v>357</v>
      </c>
      <c r="U264" s="1059"/>
      <c r="V264" s="1062" t="s">
        <v>358</v>
      </c>
      <c r="W264" s="1059"/>
      <c r="X264" s="1062" t="s">
        <v>357</v>
      </c>
      <c r="Y264" s="1059"/>
      <c r="Z264" s="1062" t="s">
        <v>359</v>
      </c>
      <c r="AA264" s="1062" t="s">
        <v>172</v>
      </c>
      <c r="AB264" s="1062" t="str">
        <f>IF(S264&gt;=1,(W264*12+Y264)-(S264*12+U264)+1,"")</f>
        <v/>
      </c>
      <c r="AC264" s="1086" t="s">
        <v>360</v>
      </c>
      <c r="AD264" s="1065" t="str">
        <f>IFERROR(ROUNDDOWN(ROUND(L264*Q264,0)*M264,0)*AB264,"")</f>
        <v/>
      </c>
      <c r="AE264" s="1089" t="str">
        <f>IFERROR(ROUNDDOWN(ROUNDDOWN(ROUND(L264*VLOOKUP(K264,【参考】数式用２!$A$2:$AC$48,MATCH("処遇改善加算Ⅳ",【参考】数式用２!$C$4:$O$4,0)+2,0),0)*M264,0)*AB264*0.5,0), "")</f>
        <v/>
      </c>
      <c r="AF264" s="1074"/>
      <c r="AG264" s="1065" t="str">
        <f>IF(AND(AQ264&lt;&gt;"対象外", P264&lt;&gt;""),ROUNDDOWN(ROUND(L264*VLOOKUP(K264,【参考】数式用２!$A$2:$K$48,MATCH("ベア加算あり",【参考】数式用２!$C$4:$K$4,0)+2,0),0)*M264,0)*AB264,"")</f>
        <v/>
      </c>
      <c r="AH264" s="1083"/>
      <c r="AI264" s="1074"/>
      <c r="AJ264" s="1074"/>
      <c r="AK264" s="1077"/>
      <c r="AL264" s="1080"/>
      <c r="AM264" s="693" t="str">
        <f t="shared" ref="AM264" si="186">IF(Q264="","",IF(Q264&lt;O264,"！加算の要件上は問題ありませんが、令和６年度末の加算率と比較して、令和７年度の加算率が低くなっています。",""))</f>
        <v/>
      </c>
      <c r="AN264" s="385"/>
      <c r="AO264" s="1094" t="str">
        <f>IF(K264&lt;&gt;"","Q列に色付け","")</f>
        <v/>
      </c>
      <c r="AP264" s="1058" t="str">
        <f>IF(AND(AE264&lt;&gt;0,AE264&lt;&gt;""),IF(AF264="○","入力済","未入力"),"")</f>
        <v/>
      </c>
      <c r="AQ264" s="912" t="str">
        <f>IFERROR((VLOOKUP(N264, 【参考】数式用２!$BE$5:$BE$13, 1,FALSE)), "対象外")</f>
        <v>対象外</v>
      </c>
      <c r="AR264" s="836" t="str">
        <f>IF(AG264&lt;&gt;"",IF(AH264="○","入力済","未入力"),"")</f>
        <v/>
      </c>
      <c r="AS264" s="836" t="str">
        <f>IF(AND(P264&lt;&gt;"", AI264=""), "未入力", "入力済")</f>
        <v>入力済</v>
      </c>
      <c r="AT264" s="836" t="str">
        <f>IF(AND(P264&lt;&gt;"", P264&lt;&gt;"処遇改善加算Ⅳ", AJ264=""), "未入力", "入力済")</f>
        <v>入力済</v>
      </c>
      <c r="AU264" s="836" t="str">
        <f>IFERROR(VLOOKUP(K264, 【参考】数式用２!$BB$5:$BC$48, 2, FALSE), "")</f>
        <v/>
      </c>
      <c r="AV264" s="836" t="str">
        <f>IF(AND(P264&lt;&gt;"処遇改善加算Ⅲ",P264&lt;&gt;"処遇改善加算Ⅳ", P264&lt;&gt;"", AU264&lt;&gt;"対象外"), 1,"")</f>
        <v/>
      </c>
      <c r="AW264" s="836" t="str">
        <f>IFERROR("_"&amp;VLOOKUP(K264, 【参考】数式用２!$AG$2:$AH$48, 2, FALSE), "")</f>
        <v/>
      </c>
      <c r="AX264" s="1097" t="str">
        <f>IF(AND(P264="処遇改善加算Ⅰ", AL264=""), "未入力","入力済")</f>
        <v>入力済</v>
      </c>
      <c r="AY264" s="1094" t="str">
        <f>G264</f>
        <v/>
      </c>
      <c r="AZ264"/>
      <c r="BA264"/>
      <c r="BB264"/>
      <c r="BC264"/>
      <c r="BD264"/>
      <c r="BE264"/>
      <c r="BF264"/>
      <c r="BG264"/>
    </row>
    <row r="265" spans="1:59" ht="14.4">
      <c r="A265" s="1099"/>
      <c r="B265" s="1203"/>
      <c r="C265" s="1204"/>
      <c r="D265" s="1204"/>
      <c r="E265" s="1204"/>
      <c r="F265" s="1205"/>
      <c r="G265" s="1210"/>
      <c r="H265" s="1210"/>
      <c r="I265" s="1210"/>
      <c r="J265" s="1210"/>
      <c r="K265" s="1210"/>
      <c r="L265" s="1213"/>
      <c r="M265" s="1216"/>
      <c r="N265" s="1104"/>
      <c r="O265" s="1107"/>
      <c r="P265" s="1056"/>
      <c r="Q265" s="1069"/>
      <c r="R265" s="1072"/>
      <c r="S265" s="1060"/>
      <c r="T265" s="1063"/>
      <c r="U265" s="1060"/>
      <c r="V265" s="1063"/>
      <c r="W265" s="1060"/>
      <c r="X265" s="1063"/>
      <c r="Y265" s="1060"/>
      <c r="Z265" s="1063"/>
      <c r="AA265" s="1063"/>
      <c r="AB265" s="1063"/>
      <c r="AC265" s="1087"/>
      <c r="AD265" s="1066"/>
      <c r="AE265" s="1090"/>
      <c r="AF265" s="1075"/>
      <c r="AG265" s="1066"/>
      <c r="AH265" s="1084"/>
      <c r="AI265" s="1075"/>
      <c r="AJ265" s="1075"/>
      <c r="AK265" s="1078"/>
      <c r="AL265" s="1081"/>
      <c r="AM265" s="1092"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095"/>
      <c r="AP265" s="1058"/>
      <c r="AQ265" s="913"/>
      <c r="AR265" s="836"/>
      <c r="AS265" s="836"/>
      <c r="AT265" s="836"/>
      <c r="AU265" s="836"/>
      <c r="AV265" s="836"/>
      <c r="AW265" s="836"/>
      <c r="AX265" s="1097"/>
      <c r="AY265" s="1095"/>
      <c r="AZ265"/>
      <c r="BA265"/>
      <c r="BB265"/>
      <c r="BC265"/>
      <c r="BD265"/>
      <c r="BE265"/>
      <c r="BF265"/>
      <c r="BG265"/>
    </row>
    <row r="266" spans="1:59" ht="14.4">
      <c r="A266" s="1100"/>
      <c r="B266" s="1203"/>
      <c r="C266" s="1204"/>
      <c r="D266" s="1204"/>
      <c r="E266" s="1204"/>
      <c r="F266" s="1205"/>
      <c r="G266" s="1210"/>
      <c r="H266" s="1210"/>
      <c r="I266" s="1210"/>
      <c r="J266" s="1210"/>
      <c r="K266" s="1210"/>
      <c r="L266" s="1213"/>
      <c r="M266" s="1216"/>
      <c r="N266" s="1104"/>
      <c r="O266" s="1107"/>
      <c r="P266" s="1056"/>
      <c r="Q266" s="1069"/>
      <c r="R266" s="1072"/>
      <c r="S266" s="1060"/>
      <c r="T266" s="1063"/>
      <c r="U266" s="1060"/>
      <c r="V266" s="1063"/>
      <c r="W266" s="1060"/>
      <c r="X266" s="1063"/>
      <c r="Y266" s="1060"/>
      <c r="Z266" s="1063"/>
      <c r="AA266" s="1063"/>
      <c r="AB266" s="1063"/>
      <c r="AC266" s="1087"/>
      <c r="AD266" s="1066"/>
      <c r="AE266" s="1090"/>
      <c r="AF266" s="1075"/>
      <c r="AG266" s="1066"/>
      <c r="AH266" s="1084"/>
      <c r="AI266" s="1075"/>
      <c r="AJ266" s="1075"/>
      <c r="AK266" s="1078"/>
      <c r="AL266" s="1081"/>
      <c r="AM266" s="1093"/>
      <c r="AN266" s="385"/>
      <c r="AO266" s="1095"/>
      <c r="AP266" s="1058"/>
      <c r="AQ266" s="913"/>
      <c r="AR266" s="836"/>
      <c r="AS266" s="836"/>
      <c r="AT266" s="836"/>
      <c r="AU266" s="836"/>
      <c r="AV266" s="836"/>
      <c r="AW266" s="836"/>
      <c r="AX266" s="1097"/>
      <c r="AY266" s="1095"/>
      <c r="AZ266"/>
      <c r="BA266"/>
      <c r="BB266"/>
      <c r="BC266"/>
      <c r="BD266"/>
      <c r="BE266"/>
      <c r="BF266"/>
      <c r="BG266"/>
    </row>
    <row r="267" spans="1:59" ht="30" customHeight="1" thickBot="1">
      <c r="A267" s="1101"/>
      <c r="B267" s="1206"/>
      <c r="C267" s="1207"/>
      <c r="D267" s="1207"/>
      <c r="E267" s="1207"/>
      <c r="F267" s="1208"/>
      <c r="G267" s="1211"/>
      <c r="H267" s="1211"/>
      <c r="I267" s="1211"/>
      <c r="J267" s="1211"/>
      <c r="K267" s="1211"/>
      <c r="L267" s="1214"/>
      <c r="M267" s="1217"/>
      <c r="N267" s="1105"/>
      <c r="O267" s="1108"/>
      <c r="P267" s="1057"/>
      <c r="Q267" s="1070"/>
      <c r="R267" s="1073"/>
      <c r="S267" s="1061"/>
      <c r="T267" s="1064"/>
      <c r="U267" s="1061"/>
      <c r="V267" s="1064"/>
      <c r="W267" s="1061"/>
      <c r="X267" s="1064"/>
      <c r="Y267" s="1061"/>
      <c r="Z267" s="1064"/>
      <c r="AA267" s="1064"/>
      <c r="AB267" s="1064"/>
      <c r="AC267" s="1088"/>
      <c r="AD267" s="1067"/>
      <c r="AE267" s="1091"/>
      <c r="AF267" s="1076"/>
      <c r="AG267" s="1067"/>
      <c r="AH267" s="1085"/>
      <c r="AI267" s="1076"/>
      <c r="AJ267" s="1076"/>
      <c r="AK267" s="1079"/>
      <c r="AL267" s="1082"/>
      <c r="AM267" s="694"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096"/>
      <c r="AP267" s="1058"/>
      <c r="AQ267" s="914"/>
      <c r="AR267" s="836"/>
      <c r="AS267" s="836"/>
      <c r="AT267" s="836"/>
      <c r="AU267" s="836"/>
      <c r="AV267" s="836"/>
      <c r="AW267" s="836"/>
      <c r="AX267" s="1097"/>
      <c r="AY267" s="1096"/>
      <c r="AZ267"/>
      <c r="BA267"/>
      <c r="BB267"/>
      <c r="BC267"/>
      <c r="BD267"/>
      <c r="BE267"/>
      <c r="BF267"/>
      <c r="BG267"/>
    </row>
    <row r="268" spans="1:59" ht="30" customHeight="1">
      <c r="A268" s="1098">
        <v>65</v>
      </c>
      <c r="B268" s="1218" t="str">
        <f>IF(基本情報入力シート!B104="", "",基本情報入力シート!B104)</f>
        <v/>
      </c>
      <c r="C268" s="1219"/>
      <c r="D268" s="1219"/>
      <c r="E268" s="1219"/>
      <c r="F268" s="1220"/>
      <c r="G268" s="1221" t="str">
        <f>IF(基本情報入力シート!L104="", "",基本情報入力シート!L104)</f>
        <v/>
      </c>
      <c r="H268" s="1221" t="str">
        <f>IF(基本情報入力シート!Q104="", "",基本情報入力シート!Q104)</f>
        <v/>
      </c>
      <c r="I268" s="1221" t="str">
        <f>IF(基本情報入力シート!V104="", "",基本情報入力シート!V104)</f>
        <v/>
      </c>
      <c r="J268" s="1221" t="str">
        <f>IF(基本情報入力シート!W104="", "",基本情報入力シート!W104)</f>
        <v/>
      </c>
      <c r="K268" s="1221" t="str">
        <f>IF(基本情報入力シート!X104="", "",基本情報入力シート!X104)</f>
        <v/>
      </c>
      <c r="L268" s="1222" t="str">
        <f>IF(基本情報入力シート!AC104=0, "",基本情報入力シート!AC104)</f>
        <v/>
      </c>
      <c r="M268" s="1215" t="str">
        <f>IF(基本情報入力シート!AD104="", "",基本情報入力シート!AD104)</f>
        <v/>
      </c>
      <c r="N268" s="1103"/>
      <c r="O268" s="1106" t="str">
        <f>IFERROR(VLOOKUP(K268,【参考】数式用２!$A$2:$AD$48,MATCH(N268,【参考】数式用２!$C$4:$AD$4,0)+2,0),"")</f>
        <v/>
      </c>
      <c r="P268" s="1055"/>
      <c r="Q268" s="1068" t="str">
        <f>IFERROR(VLOOKUP(K268,【参考】数式用２!$A$2:$AC$48,MATCH(P268,【参考】数式用２!$C$4:$AC$4,0)+2,0),"")</f>
        <v/>
      </c>
      <c r="R268" s="1071" t="s">
        <v>269</v>
      </c>
      <c r="S268" s="1059"/>
      <c r="T268" s="1062" t="s">
        <v>357</v>
      </c>
      <c r="U268" s="1059"/>
      <c r="V268" s="1062" t="s">
        <v>358</v>
      </c>
      <c r="W268" s="1059"/>
      <c r="X268" s="1062" t="s">
        <v>357</v>
      </c>
      <c r="Y268" s="1059"/>
      <c r="Z268" s="1062" t="s">
        <v>359</v>
      </c>
      <c r="AA268" s="1062" t="s">
        <v>172</v>
      </c>
      <c r="AB268" s="1062" t="str">
        <f>IF(S268&gt;=1,(W268*12+Y268)-(S268*12+U268)+1,"")</f>
        <v/>
      </c>
      <c r="AC268" s="1086" t="s">
        <v>360</v>
      </c>
      <c r="AD268" s="1065" t="str">
        <f>IFERROR(ROUNDDOWN(ROUND(L268*Q268,0)*M268,0)*AB268,"")</f>
        <v/>
      </c>
      <c r="AE268" s="1089" t="str">
        <f>IFERROR(ROUNDDOWN(ROUNDDOWN(ROUND(L268*VLOOKUP(K268,【参考】数式用２!$A$2:$AC$48,MATCH("処遇改善加算Ⅳ",【参考】数式用２!$C$4:$O$4,0)+2,0),0)*M268,0)*AB268*0.5,0), "")</f>
        <v/>
      </c>
      <c r="AF268" s="1074"/>
      <c r="AG268" s="1065" t="str">
        <f>IF(AND(AQ268&lt;&gt;"対象外", P268&lt;&gt;""),ROUNDDOWN(ROUND(L268*VLOOKUP(K268,【参考】数式用２!$A$2:$K$48,MATCH("ベア加算あり",【参考】数式用２!$C$4:$K$4,0)+2,0),0)*M268,0)*AB268,"")</f>
        <v/>
      </c>
      <c r="AH268" s="1083"/>
      <c r="AI268" s="1074"/>
      <c r="AJ268" s="1074"/>
      <c r="AK268" s="1077"/>
      <c r="AL268" s="1080"/>
      <c r="AM268" s="693" t="str">
        <f t="shared" ref="AM268" si="189">IF(Q268="","",IF(Q268&lt;O268,"！加算の要件上は問題ありませんが、令和６年度末の加算率と比較して、令和７年度の加算率が低くなっています。",""))</f>
        <v/>
      </c>
      <c r="AN268" s="385"/>
      <c r="AO268" s="1094" t="str">
        <f>IF(K268&lt;&gt;"","Q列に色付け","")</f>
        <v/>
      </c>
      <c r="AP268" s="1058" t="str">
        <f>IF(AND(AE268&lt;&gt;0,AE268&lt;&gt;""),IF(AF268="○","入力済","未入力"),"")</f>
        <v/>
      </c>
      <c r="AQ268" s="912" t="str">
        <f>IFERROR((VLOOKUP(N268, 【参考】数式用２!$BE$5:$BE$13, 1,FALSE)), "対象外")</f>
        <v>対象外</v>
      </c>
      <c r="AR268" s="836" t="str">
        <f>IF(AG268&lt;&gt;"",IF(AH268="○","入力済","未入力"),"")</f>
        <v/>
      </c>
      <c r="AS268" s="836" t="str">
        <f>IF(AND(P268&lt;&gt;"", AI268=""), "未入力", "入力済")</f>
        <v>入力済</v>
      </c>
      <c r="AT268" s="836" t="str">
        <f>IF(AND(P268&lt;&gt;"", P268&lt;&gt;"処遇改善加算Ⅳ", AJ268=""), "未入力", "入力済")</f>
        <v>入力済</v>
      </c>
      <c r="AU268" s="836" t="str">
        <f>IFERROR(VLOOKUP(K268, 【参考】数式用２!$BB$5:$BC$48, 2, FALSE), "")</f>
        <v/>
      </c>
      <c r="AV268" s="836" t="str">
        <f>IF(AND(P268&lt;&gt;"処遇改善加算Ⅲ",P268&lt;&gt;"処遇改善加算Ⅳ", P268&lt;&gt;"", AU268&lt;&gt;"対象外"), 1,"")</f>
        <v/>
      </c>
      <c r="AW268" s="836" t="str">
        <f>IFERROR("_"&amp;VLOOKUP(K268, 【参考】数式用２!$AG$2:$AH$48, 2, FALSE), "")</f>
        <v/>
      </c>
      <c r="AX268" s="1097" t="str">
        <f>IF(AND(P268="処遇改善加算Ⅰ", AL268=""), "未入力","入力済")</f>
        <v>入力済</v>
      </c>
      <c r="AY268" s="1094" t="str">
        <f>G268</f>
        <v/>
      </c>
      <c r="AZ268"/>
      <c r="BA268"/>
      <c r="BB268"/>
      <c r="BC268"/>
      <c r="BD268"/>
      <c r="BE268"/>
      <c r="BF268"/>
      <c r="BG268"/>
    </row>
    <row r="269" spans="1:59" ht="14.4">
      <c r="A269" s="1099"/>
      <c r="B269" s="1203"/>
      <c r="C269" s="1204"/>
      <c r="D269" s="1204"/>
      <c r="E269" s="1204"/>
      <c r="F269" s="1205"/>
      <c r="G269" s="1210"/>
      <c r="H269" s="1210"/>
      <c r="I269" s="1210"/>
      <c r="J269" s="1210"/>
      <c r="K269" s="1210"/>
      <c r="L269" s="1213"/>
      <c r="M269" s="1216"/>
      <c r="N269" s="1104"/>
      <c r="O269" s="1107"/>
      <c r="P269" s="1056"/>
      <c r="Q269" s="1069"/>
      <c r="R269" s="1072"/>
      <c r="S269" s="1060"/>
      <c r="T269" s="1063"/>
      <c r="U269" s="1060"/>
      <c r="V269" s="1063"/>
      <c r="W269" s="1060"/>
      <c r="X269" s="1063"/>
      <c r="Y269" s="1060"/>
      <c r="Z269" s="1063"/>
      <c r="AA269" s="1063"/>
      <c r="AB269" s="1063"/>
      <c r="AC269" s="1087"/>
      <c r="AD269" s="1066"/>
      <c r="AE269" s="1090"/>
      <c r="AF269" s="1075"/>
      <c r="AG269" s="1066"/>
      <c r="AH269" s="1084"/>
      <c r="AI269" s="1075"/>
      <c r="AJ269" s="1075"/>
      <c r="AK269" s="1078"/>
      <c r="AL269" s="1081"/>
      <c r="AM269" s="1092"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095"/>
      <c r="AP269" s="1058"/>
      <c r="AQ269" s="913"/>
      <c r="AR269" s="836"/>
      <c r="AS269" s="836"/>
      <c r="AT269" s="836"/>
      <c r="AU269" s="836"/>
      <c r="AV269" s="836"/>
      <c r="AW269" s="836"/>
      <c r="AX269" s="1097"/>
      <c r="AY269" s="1095"/>
      <c r="AZ269"/>
      <c r="BA269"/>
      <c r="BB269"/>
      <c r="BC269"/>
      <c r="BD269"/>
      <c r="BE269"/>
      <c r="BF269"/>
      <c r="BG269"/>
    </row>
    <row r="270" spans="1:59" ht="14.4">
      <c r="A270" s="1100"/>
      <c r="B270" s="1203"/>
      <c r="C270" s="1204"/>
      <c r="D270" s="1204"/>
      <c r="E270" s="1204"/>
      <c r="F270" s="1205"/>
      <c r="G270" s="1210"/>
      <c r="H270" s="1210"/>
      <c r="I270" s="1210"/>
      <c r="J270" s="1210"/>
      <c r="K270" s="1210"/>
      <c r="L270" s="1213"/>
      <c r="M270" s="1216"/>
      <c r="N270" s="1104"/>
      <c r="O270" s="1107"/>
      <c r="P270" s="1056"/>
      <c r="Q270" s="1069"/>
      <c r="R270" s="1072"/>
      <c r="S270" s="1060"/>
      <c r="T270" s="1063"/>
      <c r="U270" s="1060"/>
      <c r="V270" s="1063"/>
      <c r="W270" s="1060"/>
      <c r="X270" s="1063"/>
      <c r="Y270" s="1060"/>
      <c r="Z270" s="1063"/>
      <c r="AA270" s="1063"/>
      <c r="AB270" s="1063"/>
      <c r="AC270" s="1087"/>
      <c r="AD270" s="1066"/>
      <c r="AE270" s="1090"/>
      <c r="AF270" s="1075"/>
      <c r="AG270" s="1066"/>
      <c r="AH270" s="1084"/>
      <c r="AI270" s="1075"/>
      <c r="AJ270" s="1075"/>
      <c r="AK270" s="1078"/>
      <c r="AL270" s="1081"/>
      <c r="AM270" s="1093"/>
      <c r="AN270" s="385"/>
      <c r="AO270" s="1095"/>
      <c r="AP270" s="1058"/>
      <c r="AQ270" s="913"/>
      <c r="AR270" s="836"/>
      <c r="AS270" s="836"/>
      <c r="AT270" s="836"/>
      <c r="AU270" s="836"/>
      <c r="AV270" s="836"/>
      <c r="AW270" s="836"/>
      <c r="AX270" s="1097"/>
      <c r="AY270" s="1095"/>
      <c r="AZ270"/>
      <c r="BA270"/>
      <c r="BB270"/>
      <c r="BC270"/>
      <c r="BD270"/>
      <c r="BE270"/>
      <c r="BF270"/>
      <c r="BG270"/>
    </row>
    <row r="271" spans="1:59" ht="30" customHeight="1" thickBot="1">
      <c r="A271" s="1101"/>
      <c r="B271" s="1206"/>
      <c r="C271" s="1207"/>
      <c r="D271" s="1207"/>
      <c r="E271" s="1207"/>
      <c r="F271" s="1208"/>
      <c r="G271" s="1211"/>
      <c r="H271" s="1211"/>
      <c r="I271" s="1211"/>
      <c r="J271" s="1211"/>
      <c r="K271" s="1211"/>
      <c r="L271" s="1214"/>
      <c r="M271" s="1217"/>
      <c r="N271" s="1105"/>
      <c r="O271" s="1108"/>
      <c r="P271" s="1057"/>
      <c r="Q271" s="1070"/>
      <c r="R271" s="1073"/>
      <c r="S271" s="1061"/>
      <c r="T271" s="1064"/>
      <c r="U271" s="1061"/>
      <c r="V271" s="1064"/>
      <c r="W271" s="1061"/>
      <c r="X271" s="1064"/>
      <c r="Y271" s="1061"/>
      <c r="Z271" s="1064"/>
      <c r="AA271" s="1064"/>
      <c r="AB271" s="1064"/>
      <c r="AC271" s="1088"/>
      <c r="AD271" s="1067"/>
      <c r="AE271" s="1091"/>
      <c r="AF271" s="1076"/>
      <c r="AG271" s="1067"/>
      <c r="AH271" s="1085"/>
      <c r="AI271" s="1076"/>
      <c r="AJ271" s="1076"/>
      <c r="AK271" s="1079"/>
      <c r="AL271" s="1082"/>
      <c r="AM271" s="694"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096"/>
      <c r="AP271" s="1058"/>
      <c r="AQ271" s="914"/>
      <c r="AR271" s="836"/>
      <c r="AS271" s="836"/>
      <c r="AT271" s="836"/>
      <c r="AU271" s="836"/>
      <c r="AV271" s="836"/>
      <c r="AW271" s="836"/>
      <c r="AX271" s="1097"/>
      <c r="AY271" s="1096"/>
      <c r="AZ271"/>
      <c r="BA271"/>
      <c r="BB271"/>
      <c r="BC271"/>
      <c r="BD271"/>
      <c r="BE271"/>
      <c r="BF271"/>
      <c r="BG271"/>
    </row>
    <row r="272" spans="1:59" ht="30" customHeight="1">
      <c r="A272" s="1098">
        <v>66</v>
      </c>
      <c r="B272" s="1218" t="str">
        <f>IF(基本情報入力シート!B105="", "",基本情報入力シート!B105)</f>
        <v/>
      </c>
      <c r="C272" s="1219"/>
      <c r="D272" s="1219"/>
      <c r="E272" s="1219"/>
      <c r="F272" s="1220"/>
      <c r="G272" s="1221" t="str">
        <f>IF(基本情報入力シート!L105="", "",基本情報入力シート!L105)</f>
        <v/>
      </c>
      <c r="H272" s="1221" t="str">
        <f>IF(基本情報入力シート!Q105="", "",基本情報入力シート!Q105)</f>
        <v/>
      </c>
      <c r="I272" s="1221" t="str">
        <f>IF(基本情報入力シート!V105="", "",基本情報入力シート!V105)</f>
        <v/>
      </c>
      <c r="J272" s="1221" t="str">
        <f>IF(基本情報入力シート!W105="", "",基本情報入力シート!W105)</f>
        <v/>
      </c>
      <c r="K272" s="1221" t="str">
        <f>IF(基本情報入力シート!X105="", "",基本情報入力シート!X105)</f>
        <v/>
      </c>
      <c r="L272" s="1222" t="str">
        <f>IF(基本情報入力シート!AC105=0, "",基本情報入力シート!AC105)</f>
        <v/>
      </c>
      <c r="M272" s="1215" t="str">
        <f>IF(基本情報入力シート!AD105="", "",基本情報入力シート!AD105)</f>
        <v/>
      </c>
      <c r="N272" s="1103"/>
      <c r="O272" s="1106" t="str">
        <f>IFERROR(VLOOKUP(K272,【参考】数式用２!$A$2:$AD$48,MATCH(N272,【参考】数式用２!$C$4:$AD$4,0)+2,0),"")</f>
        <v/>
      </c>
      <c r="P272" s="1055"/>
      <c r="Q272" s="1068" t="str">
        <f>IFERROR(VLOOKUP(K272,【参考】数式用２!$A$2:$AC$48,MATCH(P272,【参考】数式用２!$C$4:$AC$4,0)+2,0),"")</f>
        <v/>
      </c>
      <c r="R272" s="1071" t="s">
        <v>269</v>
      </c>
      <c r="S272" s="1059"/>
      <c r="T272" s="1062" t="s">
        <v>357</v>
      </c>
      <c r="U272" s="1059"/>
      <c r="V272" s="1062" t="s">
        <v>358</v>
      </c>
      <c r="W272" s="1059"/>
      <c r="X272" s="1062" t="s">
        <v>357</v>
      </c>
      <c r="Y272" s="1059"/>
      <c r="Z272" s="1062" t="s">
        <v>359</v>
      </c>
      <c r="AA272" s="1062" t="s">
        <v>172</v>
      </c>
      <c r="AB272" s="1062" t="str">
        <f>IF(S272&gt;=1,(W272*12+Y272)-(S272*12+U272)+1,"")</f>
        <v/>
      </c>
      <c r="AC272" s="1086" t="s">
        <v>360</v>
      </c>
      <c r="AD272" s="1065" t="str">
        <f>IFERROR(ROUNDDOWN(ROUND(L272*Q272,0)*M272,0)*AB272,"")</f>
        <v/>
      </c>
      <c r="AE272" s="1089" t="str">
        <f>IFERROR(ROUNDDOWN(ROUNDDOWN(ROUND(L272*VLOOKUP(K272,【参考】数式用２!$A$2:$AC$48,MATCH("処遇改善加算Ⅳ",【参考】数式用２!$C$4:$O$4,0)+2,0),0)*M272,0)*AB272*0.5,0), "")</f>
        <v/>
      </c>
      <c r="AF272" s="1074"/>
      <c r="AG272" s="1065" t="str">
        <f>IF(AND(AQ272&lt;&gt;"対象外", P272&lt;&gt;""),ROUNDDOWN(ROUND(L272*VLOOKUP(K272,【参考】数式用２!$A$2:$K$48,MATCH("ベア加算あり",【参考】数式用２!$C$4:$K$4,0)+2,0),0)*M272,0)*AB272,"")</f>
        <v/>
      </c>
      <c r="AH272" s="1083"/>
      <c r="AI272" s="1074"/>
      <c r="AJ272" s="1074"/>
      <c r="AK272" s="1077"/>
      <c r="AL272" s="1080"/>
      <c r="AM272" s="693" t="str">
        <f t="shared" ref="AM272" si="192">IF(Q272="","",IF(Q272&lt;O272,"！加算の要件上は問題ありませんが、令和６年度末の加算率と比較して、令和７年度の加算率が低くなっています。",""))</f>
        <v/>
      </c>
      <c r="AN272" s="385"/>
      <c r="AO272" s="1095" t="str">
        <f>IF(K272&lt;&gt;"","Q列に色付け","")</f>
        <v/>
      </c>
      <c r="AP272" s="1058" t="str">
        <f>IF(AND(AE272&lt;&gt;0,AE272&lt;&gt;""),IF(AF272="○","入力済","未入力"),"")</f>
        <v/>
      </c>
      <c r="AQ272" s="912" t="str">
        <f>IFERROR((VLOOKUP(N272, 【参考】数式用２!$BE$5:$BE$13, 1,FALSE)), "対象外")</f>
        <v>対象外</v>
      </c>
      <c r="AR272" s="836" t="str">
        <f>IF(AG272&lt;&gt;"",IF(AH272="○","入力済","未入力"),"")</f>
        <v/>
      </c>
      <c r="AS272" s="836" t="str">
        <f>IF(AND(P272&lt;&gt;"", AI272=""), "未入力", "入力済")</f>
        <v>入力済</v>
      </c>
      <c r="AT272" s="836" t="str">
        <f>IF(AND(P272&lt;&gt;"", P272&lt;&gt;"処遇改善加算Ⅳ", AJ272=""), "未入力", "入力済")</f>
        <v>入力済</v>
      </c>
      <c r="AU272" s="836" t="str">
        <f>IFERROR(VLOOKUP(K272, 【参考】数式用２!$BB$5:$BC$48, 2, FALSE), "")</f>
        <v/>
      </c>
      <c r="AV272" s="836" t="str">
        <f>IF(AND(P272&lt;&gt;"処遇改善加算Ⅲ",P272&lt;&gt;"処遇改善加算Ⅳ", P272&lt;&gt;"", AU272&lt;&gt;"対象外"), 1,"")</f>
        <v/>
      </c>
      <c r="AW272" s="836" t="str">
        <f>IFERROR("_"&amp;VLOOKUP(K272, 【参考】数式用２!$AG$2:$AH$48, 2, FALSE), "")</f>
        <v/>
      </c>
      <c r="AX272" s="1097" t="str">
        <f>IF(AND(P272="処遇改善加算Ⅰ", AL272=""), "未入力","入力済")</f>
        <v>入力済</v>
      </c>
      <c r="AY272" s="1094" t="str">
        <f>G272</f>
        <v/>
      </c>
      <c r="AZ272"/>
      <c r="BA272"/>
      <c r="BB272"/>
      <c r="BC272"/>
      <c r="BD272"/>
      <c r="BE272"/>
      <c r="BF272"/>
      <c r="BG272"/>
    </row>
    <row r="273" spans="1:59" ht="14.4">
      <c r="A273" s="1099"/>
      <c r="B273" s="1203"/>
      <c r="C273" s="1204"/>
      <c r="D273" s="1204"/>
      <c r="E273" s="1204"/>
      <c r="F273" s="1205"/>
      <c r="G273" s="1210"/>
      <c r="H273" s="1210"/>
      <c r="I273" s="1210"/>
      <c r="J273" s="1210"/>
      <c r="K273" s="1210"/>
      <c r="L273" s="1213"/>
      <c r="M273" s="1216"/>
      <c r="N273" s="1104"/>
      <c r="O273" s="1107"/>
      <c r="P273" s="1056"/>
      <c r="Q273" s="1069"/>
      <c r="R273" s="1072"/>
      <c r="S273" s="1060"/>
      <c r="T273" s="1063"/>
      <c r="U273" s="1060"/>
      <c r="V273" s="1063"/>
      <c r="W273" s="1060"/>
      <c r="X273" s="1063"/>
      <c r="Y273" s="1060"/>
      <c r="Z273" s="1063"/>
      <c r="AA273" s="1063"/>
      <c r="AB273" s="1063"/>
      <c r="AC273" s="1087"/>
      <c r="AD273" s="1066"/>
      <c r="AE273" s="1090"/>
      <c r="AF273" s="1075"/>
      <c r="AG273" s="1066"/>
      <c r="AH273" s="1084"/>
      <c r="AI273" s="1075"/>
      <c r="AJ273" s="1075"/>
      <c r="AK273" s="1078"/>
      <c r="AL273" s="1081"/>
      <c r="AM273" s="1092"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095"/>
      <c r="AP273" s="1058"/>
      <c r="AQ273" s="913"/>
      <c r="AR273" s="836"/>
      <c r="AS273" s="836"/>
      <c r="AT273" s="836"/>
      <c r="AU273" s="836"/>
      <c r="AV273" s="836"/>
      <c r="AW273" s="836"/>
      <c r="AX273" s="1097"/>
      <c r="AY273" s="1095"/>
      <c r="AZ273"/>
      <c r="BA273"/>
      <c r="BB273"/>
      <c r="BC273"/>
      <c r="BD273"/>
      <c r="BE273"/>
      <c r="BF273"/>
      <c r="BG273"/>
    </row>
    <row r="274" spans="1:59" ht="14.4">
      <c r="A274" s="1100"/>
      <c r="B274" s="1203"/>
      <c r="C274" s="1204"/>
      <c r="D274" s="1204"/>
      <c r="E274" s="1204"/>
      <c r="F274" s="1205"/>
      <c r="G274" s="1210"/>
      <c r="H274" s="1210"/>
      <c r="I274" s="1210"/>
      <c r="J274" s="1210"/>
      <c r="K274" s="1210"/>
      <c r="L274" s="1213"/>
      <c r="M274" s="1216"/>
      <c r="N274" s="1104"/>
      <c r="O274" s="1107"/>
      <c r="P274" s="1056"/>
      <c r="Q274" s="1069"/>
      <c r="R274" s="1072"/>
      <c r="S274" s="1060"/>
      <c r="T274" s="1063"/>
      <c r="U274" s="1060"/>
      <c r="V274" s="1063"/>
      <c r="W274" s="1060"/>
      <c r="X274" s="1063"/>
      <c r="Y274" s="1060"/>
      <c r="Z274" s="1063"/>
      <c r="AA274" s="1063"/>
      <c r="AB274" s="1063"/>
      <c r="AC274" s="1087"/>
      <c r="AD274" s="1066"/>
      <c r="AE274" s="1090"/>
      <c r="AF274" s="1075"/>
      <c r="AG274" s="1066"/>
      <c r="AH274" s="1084"/>
      <c r="AI274" s="1075"/>
      <c r="AJ274" s="1075"/>
      <c r="AK274" s="1078"/>
      <c r="AL274" s="1081"/>
      <c r="AM274" s="1093"/>
      <c r="AN274" s="385"/>
      <c r="AO274" s="1095"/>
      <c r="AP274" s="1058"/>
      <c r="AQ274" s="913"/>
      <c r="AR274" s="836"/>
      <c r="AS274" s="836"/>
      <c r="AT274" s="836"/>
      <c r="AU274" s="836"/>
      <c r="AV274" s="836"/>
      <c r="AW274" s="836"/>
      <c r="AX274" s="1097"/>
      <c r="AY274" s="1095"/>
      <c r="AZ274"/>
      <c r="BA274"/>
      <c r="BB274"/>
      <c r="BC274"/>
      <c r="BD274"/>
      <c r="BE274"/>
      <c r="BF274"/>
      <c r="BG274"/>
    </row>
    <row r="275" spans="1:59" ht="30" customHeight="1" thickBot="1">
      <c r="A275" s="1101"/>
      <c r="B275" s="1206"/>
      <c r="C275" s="1207"/>
      <c r="D275" s="1207"/>
      <c r="E275" s="1207"/>
      <c r="F275" s="1208"/>
      <c r="G275" s="1211"/>
      <c r="H275" s="1211"/>
      <c r="I275" s="1211"/>
      <c r="J275" s="1211"/>
      <c r="K275" s="1211"/>
      <c r="L275" s="1214"/>
      <c r="M275" s="1217"/>
      <c r="N275" s="1105"/>
      <c r="O275" s="1108"/>
      <c r="P275" s="1057"/>
      <c r="Q275" s="1070"/>
      <c r="R275" s="1073"/>
      <c r="S275" s="1061"/>
      <c r="T275" s="1064"/>
      <c r="U275" s="1061"/>
      <c r="V275" s="1064"/>
      <c r="W275" s="1061"/>
      <c r="X275" s="1064"/>
      <c r="Y275" s="1061"/>
      <c r="Z275" s="1064"/>
      <c r="AA275" s="1064"/>
      <c r="AB275" s="1064"/>
      <c r="AC275" s="1088"/>
      <c r="AD275" s="1067"/>
      <c r="AE275" s="1091"/>
      <c r="AF275" s="1076"/>
      <c r="AG275" s="1067"/>
      <c r="AH275" s="1085"/>
      <c r="AI275" s="1076"/>
      <c r="AJ275" s="1076"/>
      <c r="AK275" s="1079"/>
      <c r="AL275" s="1082"/>
      <c r="AM275" s="694"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095"/>
      <c r="AP275" s="1058"/>
      <c r="AQ275" s="914"/>
      <c r="AR275" s="836"/>
      <c r="AS275" s="836"/>
      <c r="AT275" s="836"/>
      <c r="AU275" s="836"/>
      <c r="AV275" s="836"/>
      <c r="AW275" s="836"/>
      <c r="AX275" s="1097"/>
      <c r="AY275" s="1096"/>
      <c r="AZ275"/>
      <c r="BA275"/>
      <c r="BB275"/>
      <c r="BC275"/>
      <c r="BD275"/>
      <c r="BE275"/>
      <c r="BF275"/>
      <c r="BG275"/>
    </row>
    <row r="276" spans="1:59" ht="30" customHeight="1">
      <c r="A276" s="1098">
        <v>67</v>
      </c>
      <c r="B276" s="1218" t="str">
        <f>IF(基本情報入力シート!B106="", "",基本情報入力シート!B106)</f>
        <v/>
      </c>
      <c r="C276" s="1219"/>
      <c r="D276" s="1219"/>
      <c r="E276" s="1219"/>
      <c r="F276" s="1220"/>
      <c r="G276" s="1221" t="str">
        <f>IF(基本情報入力シート!L106="", "",基本情報入力シート!L106)</f>
        <v/>
      </c>
      <c r="H276" s="1221" t="str">
        <f>IF(基本情報入力シート!Q106="", "",基本情報入力シート!Q106)</f>
        <v/>
      </c>
      <c r="I276" s="1221" t="str">
        <f>IF(基本情報入力シート!V106="", "",基本情報入力シート!V106)</f>
        <v/>
      </c>
      <c r="J276" s="1221" t="str">
        <f>IF(基本情報入力シート!W106="", "",基本情報入力シート!W106)</f>
        <v/>
      </c>
      <c r="K276" s="1221" t="str">
        <f>IF(基本情報入力シート!X106="", "",基本情報入力シート!X106)</f>
        <v/>
      </c>
      <c r="L276" s="1222" t="str">
        <f>IF(基本情報入力シート!AC106=0, "",基本情報入力シート!AC106)</f>
        <v/>
      </c>
      <c r="M276" s="1215" t="str">
        <f>IF(基本情報入力シート!AD106="", "",基本情報入力シート!AD106)</f>
        <v/>
      </c>
      <c r="N276" s="1103"/>
      <c r="O276" s="1106" t="str">
        <f>IFERROR(VLOOKUP(K276,【参考】数式用２!$A$2:$AD$48,MATCH(N276,【参考】数式用２!$C$4:$AD$4,0)+2,0),"")</f>
        <v/>
      </c>
      <c r="P276" s="1055"/>
      <c r="Q276" s="1068" t="str">
        <f>IFERROR(VLOOKUP(K276,【参考】数式用２!$A$2:$AC$48,MATCH(P276,【参考】数式用２!$C$4:$AC$4,0)+2,0),"")</f>
        <v/>
      </c>
      <c r="R276" s="1071" t="s">
        <v>269</v>
      </c>
      <c r="S276" s="1059"/>
      <c r="T276" s="1062" t="s">
        <v>357</v>
      </c>
      <c r="U276" s="1059"/>
      <c r="V276" s="1062" t="s">
        <v>358</v>
      </c>
      <c r="W276" s="1059"/>
      <c r="X276" s="1062" t="s">
        <v>357</v>
      </c>
      <c r="Y276" s="1059"/>
      <c r="Z276" s="1062" t="s">
        <v>359</v>
      </c>
      <c r="AA276" s="1062" t="s">
        <v>172</v>
      </c>
      <c r="AB276" s="1062" t="str">
        <f>IF(S276&gt;=1,(W276*12+Y276)-(S276*12+U276)+1,"")</f>
        <v/>
      </c>
      <c r="AC276" s="1086" t="s">
        <v>360</v>
      </c>
      <c r="AD276" s="1065" t="str">
        <f>IFERROR(ROUNDDOWN(ROUND(L276*Q276,0)*M276,0)*AB276,"")</f>
        <v/>
      </c>
      <c r="AE276" s="1089" t="str">
        <f>IFERROR(ROUNDDOWN(ROUNDDOWN(ROUND(L276*VLOOKUP(K276,【参考】数式用２!$A$2:$AC$48,MATCH("処遇改善加算Ⅳ",【参考】数式用２!$C$4:$O$4,0)+2,0),0)*M276,0)*AB276*0.5,0), "")</f>
        <v/>
      </c>
      <c r="AF276" s="1074"/>
      <c r="AG276" s="1065" t="str">
        <f>IF(AND(AQ276&lt;&gt;"対象外", P276&lt;&gt;""),ROUNDDOWN(ROUND(L276*VLOOKUP(K276,【参考】数式用２!$A$2:$K$48,MATCH("ベア加算あり",【参考】数式用２!$C$4:$K$4,0)+2,0),0)*M276,0)*AB276,"")</f>
        <v/>
      </c>
      <c r="AH276" s="1083"/>
      <c r="AI276" s="1074"/>
      <c r="AJ276" s="1074"/>
      <c r="AK276" s="1077"/>
      <c r="AL276" s="1080"/>
      <c r="AM276" s="693" t="str">
        <f t="shared" ref="AM276" si="195">IF(Q276="","",IF(Q276&lt;O276,"！加算の要件上は問題ありませんが、令和６年度末の加算率と比較して、令和７年度の加算率が低くなっています。",""))</f>
        <v/>
      </c>
      <c r="AN276" s="385"/>
      <c r="AO276" s="1094" t="str">
        <f>IF(K276&lt;&gt;"","Q列に色付け","")</f>
        <v/>
      </c>
      <c r="AP276" s="1058" t="str">
        <f>IF(AND(AE276&lt;&gt;0,AE276&lt;&gt;""),IF(AF276="○","入力済","未入力"),"")</f>
        <v/>
      </c>
      <c r="AQ276" s="912" t="str">
        <f>IFERROR((VLOOKUP(N276, 【参考】数式用２!$BE$5:$BE$13, 1,FALSE)), "対象外")</f>
        <v>対象外</v>
      </c>
      <c r="AR276" s="836" t="str">
        <f>IF(AG276&lt;&gt;"",IF(AH276="○","入力済","未入力"),"")</f>
        <v/>
      </c>
      <c r="AS276" s="836" t="str">
        <f>IF(AND(P276&lt;&gt;"", AI276=""), "未入力", "入力済")</f>
        <v>入力済</v>
      </c>
      <c r="AT276" s="836" t="str">
        <f>IF(AND(P276&lt;&gt;"", P276&lt;&gt;"処遇改善加算Ⅳ", AJ276=""), "未入力", "入力済")</f>
        <v>入力済</v>
      </c>
      <c r="AU276" s="836" t="str">
        <f>IFERROR(VLOOKUP(K276, 【参考】数式用２!$BB$5:$BC$48, 2, FALSE), "")</f>
        <v/>
      </c>
      <c r="AV276" s="836" t="str">
        <f>IF(AND(P276&lt;&gt;"処遇改善加算Ⅲ",P276&lt;&gt;"処遇改善加算Ⅳ", P276&lt;&gt;"", AU276&lt;&gt;"対象外"), 1,"")</f>
        <v/>
      </c>
      <c r="AW276" s="836" t="str">
        <f>IFERROR("_"&amp;VLOOKUP(K276, 【参考】数式用２!$AG$2:$AH$48, 2, FALSE), "")</f>
        <v/>
      </c>
      <c r="AX276" s="1097" t="str">
        <f>IF(AND(P276="処遇改善加算Ⅰ", AL276=""), "未入力","入力済")</f>
        <v>入力済</v>
      </c>
      <c r="AY276" s="1094" t="str">
        <f>G276</f>
        <v/>
      </c>
      <c r="AZ276"/>
      <c r="BA276"/>
      <c r="BB276"/>
      <c r="BC276"/>
      <c r="BD276"/>
      <c r="BE276"/>
      <c r="BF276"/>
      <c r="BG276"/>
    </row>
    <row r="277" spans="1:59" ht="14.4">
      <c r="A277" s="1099"/>
      <c r="B277" s="1203"/>
      <c r="C277" s="1204"/>
      <c r="D277" s="1204"/>
      <c r="E277" s="1204"/>
      <c r="F277" s="1205"/>
      <c r="G277" s="1210"/>
      <c r="H277" s="1210"/>
      <c r="I277" s="1210"/>
      <c r="J277" s="1210"/>
      <c r="K277" s="1210"/>
      <c r="L277" s="1213"/>
      <c r="M277" s="1216"/>
      <c r="N277" s="1104"/>
      <c r="O277" s="1107"/>
      <c r="P277" s="1056"/>
      <c r="Q277" s="1069"/>
      <c r="R277" s="1072"/>
      <c r="S277" s="1060"/>
      <c r="T277" s="1063"/>
      <c r="U277" s="1060"/>
      <c r="V277" s="1063"/>
      <c r="W277" s="1060"/>
      <c r="X277" s="1063"/>
      <c r="Y277" s="1060"/>
      <c r="Z277" s="1063"/>
      <c r="AA277" s="1063"/>
      <c r="AB277" s="1063"/>
      <c r="AC277" s="1087"/>
      <c r="AD277" s="1066"/>
      <c r="AE277" s="1090"/>
      <c r="AF277" s="1075"/>
      <c r="AG277" s="1066"/>
      <c r="AH277" s="1084"/>
      <c r="AI277" s="1075"/>
      <c r="AJ277" s="1075"/>
      <c r="AK277" s="1078"/>
      <c r="AL277" s="1081"/>
      <c r="AM277" s="1092"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095"/>
      <c r="AP277" s="1058"/>
      <c r="AQ277" s="913"/>
      <c r="AR277" s="836"/>
      <c r="AS277" s="836"/>
      <c r="AT277" s="836"/>
      <c r="AU277" s="836"/>
      <c r="AV277" s="836"/>
      <c r="AW277" s="836"/>
      <c r="AX277" s="1097"/>
      <c r="AY277" s="1095"/>
      <c r="AZ277"/>
      <c r="BA277"/>
      <c r="BB277"/>
      <c r="BC277"/>
      <c r="BD277"/>
      <c r="BE277"/>
      <c r="BF277"/>
      <c r="BG277"/>
    </row>
    <row r="278" spans="1:59" ht="14.4">
      <c r="A278" s="1100"/>
      <c r="B278" s="1203"/>
      <c r="C278" s="1204"/>
      <c r="D278" s="1204"/>
      <c r="E278" s="1204"/>
      <c r="F278" s="1205"/>
      <c r="G278" s="1210"/>
      <c r="H278" s="1210"/>
      <c r="I278" s="1210"/>
      <c r="J278" s="1210"/>
      <c r="K278" s="1210"/>
      <c r="L278" s="1213"/>
      <c r="M278" s="1216"/>
      <c r="N278" s="1104"/>
      <c r="O278" s="1107"/>
      <c r="P278" s="1056"/>
      <c r="Q278" s="1069"/>
      <c r="R278" s="1072"/>
      <c r="S278" s="1060"/>
      <c r="T278" s="1063"/>
      <c r="U278" s="1060"/>
      <c r="V278" s="1063"/>
      <c r="W278" s="1060"/>
      <c r="X278" s="1063"/>
      <c r="Y278" s="1060"/>
      <c r="Z278" s="1063"/>
      <c r="AA278" s="1063"/>
      <c r="AB278" s="1063"/>
      <c r="AC278" s="1087"/>
      <c r="AD278" s="1066"/>
      <c r="AE278" s="1090"/>
      <c r="AF278" s="1075"/>
      <c r="AG278" s="1066"/>
      <c r="AH278" s="1084"/>
      <c r="AI278" s="1075"/>
      <c r="AJ278" s="1075"/>
      <c r="AK278" s="1078"/>
      <c r="AL278" s="1081"/>
      <c r="AM278" s="1093"/>
      <c r="AN278" s="385"/>
      <c r="AO278" s="1095"/>
      <c r="AP278" s="1058"/>
      <c r="AQ278" s="913"/>
      <c r="AR278" s="836"/>
      <c r="AS278" s="836"/>
      <c r="AT278" s="836"/>
      <c r="AU278" s="836"/>
      <c r="AV278" s="836"/>
      <c r="AW278" s="836"/>
      <c r="AX278" s="1097"/>
      <c r="AY278" s="1095"/>
      <c r="AZ278"/>
      <c r="BA278"/>
      <c r="BB278"/>
      <c r="BC278"/>
      <c r="BD278"/>
      <c r="BE278"/>
      <c r="BF278"/>
      <c r="BG278"/>
    </row>
    <row r="279" spans="1:59" ht="30" customHeight="1" thickBot="1">
      <c r="A279" s="1101"/>
      <c r="B279" s="1206"/>
      <c r="C279" s="1207"/>
      <c r="D279" s="1207"/>
      <c r="E279" s="1207"/>
      <c r="F279" s="1208"/>
      <c r="G279" s="1211"/>
      <c r="H279" s="1211"/>
      <c r="I279" s="1211"/>
      <c r="J279" s="1211"/>
      <c r="K279" s="1211"/>
      <c r="L279" s="1214"/>
      <c r="M279" s="1217"/>
      <c r="N279" s="1105"/>
      <c r="O279" s="1108"/>
      <c r="P279" s="1057"/>
      <c r="Q279" s="1070"/>
      <c r="R279" s="1073"/>
      <c r="S279" s="1061"/>
      <c r="T279" s="1064"/>
      <c r="U279" s="1061"/>
      <c r="V279" s="1064"/>
      <c r="W279" s="1061"/>
      <c r="X279" s="1064"/>
      <c r="Y279" s="1061"/>
      <c r="Z279" s="1064"/>
      <c r="AA279" s="1064"/>
      <c r="AB279" s="1064"/>
      <c r="AC279" s="1088"/>
      <c r="AD279" s="1067"/>
      <c r="AE279" s="1091"/>
      <c r="AF279" s="1076"/>
      <c r="AG279" s="1067"/>
      <c r="AH279" s="1085"/>
      <c r="AI279" s="1076"/>
      <c r="AJ279" s="1076"/>
      <c r="AK279" s="1079"/>
      <c r="AL279" s="1082"/>
      <c r="AM279" s="694"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096"/>
      <c r="AP279" s="1058"/>
      <c r="AQ279" s="914"/>
      <c r="AR279" s="836"/>
      <c r="AS279" s="836"/>
      <c r="AT279" s="836"/>
      <c r="AU279" s="836"/>
      <c r="AV279" s="836"/>
      <c r="AW279" s="836"/>
      <c r="AX279" s="1097"/>
      <c r="AY279" s="1096"/>
      <c r="AZ279"/>
      <c r="BA279"/>
      <c r="BB279"/>
      <c r="BC279"/>
      <c r="BD279"/>
      <c r="BE279"/>
      <c r="BF279"/>
      <c r="BG279"/>
    </row>
    <row r="280" spans="1:59" ht="30" customHeight="1">
      <c r="A280" s="1098">
        <v>68</v>
      </c>
      <c r="B280" s="1218" t="str">
        <f>IF(基本情報入力シート!B107="", "",基本情報入力シート!B107)</f>
        <v/>
      </c>
      <c r="C280" s="1219"/>
      <c r="D280" s="1219"/>
      <c r="E280" s="1219"/>
      <c r="F280" s="1220"/>
      <c r="G280" s="1221" t="str">
        <f>IF(基本情報入力シート!L107="", "",基本情報入力シート!L107)</f>
        <v/>
      </c>
      <c r="H280" s="1221" t="str">
        <f>IF(基本情報入力シート!Q107="", "",基本情報入力シート!Q107)</f>
        <v/>
      </c>
      <c r="I280" s="1221" t="str">
        <f>IF(基本情報入力シート!V107="", "",基本情報入力シート!V107)</f>
        <v/>
      </c>
      <c r="J280" s="1221" t="str">
        <f>IF(基本情報入力シート!W107="", "",基本情報入力シート!W107)</f>
        <v/>
      </c>
      <c r="K280" s="1221" t="str">
        <f>IF(基本情報入力シート!X107="", "",基本情報入力シート!X107)</f>
        <v/>
      </c>
      <c r="L280" s="1222" t="str">
        <f>IF(基本情報入力シート!AC107=0, "",基本情報入力シート!AC107)</f>
        <v/>
      </c>
      <c r="M280" s="1215" t="str">
        <f>IF(基本情報入力シート!AD107="", "",基本情報入力シート!AD107)</f>
        <v/>
      </c>
      <c r="N280" s="1103"/>
      <c r="O280" s="1106" t="str">
        <f>IFERROR(VLOOKUP(K280,【参考】数式用２!$A$2:$AD$48,MATCH(N280,【参考】数式用２!$C$4:$AD$4,0)+2,0),"")</f>
        <v/>
      </c>
      <c r="P280" s="1055"/>
      <c r="Q280" s="1068" t="str">
        <f>IFERROR(VLOOKUP(K280,【参考】数式用２!$A$2:$AC$48,MATCH(P280,【参考】数式用２!$C$4:$AC$4,0)+2,0),"")</f>
        <v/>
      </c>
      <c r="R280" s="1071" t="s">
        <v>269</v>
      </c>
      <c r="S280" s="1059"/>
      <c r="T280" s="1062" t="s">
        <v>357</v>
      </c>
      <c r="U280" s="1059"/>
      <c r="V280" s="1062" t="s">
        <v>358</v>
      </c>
      <c r="W280" s="1059"/>
      <c r="X280" s="1062" t="s">
        <v>357</v>
      </c>
      <c r="Y280" s="1059"/>
      <c r="Z280" s="1062" t="s">
        <v>359</v>
      </c>
      <c r="AA280" s="1062" t="s">
        <v>172</v>
      </c>
      <c r="AB280" s="1062" t="str">
        <f>IF(S280&gt;=1,(W280*12+Y280)-(S280*12+U280)+1,"")</f>
        <v/>
      </c>
      <c r="AC280" s="1086" t="s">
        <v>360</v>
      </c>
      <c r="AD280" s="1065" t="str">
        <f>IFERROR(ROUNDDOWN(ROUND(L280*Q280,0)*M280,0)*AB280,"")</f>
        <v/>
      </c>
      <c r="AE280" s="1089" t="str">
        <f>IFERROR(ROUNDDOWN(ROUNDDOWN(ROUND(L280*VLOOKUP(K280,【参考】数式用２!$A$2:$AC$48,MATCH("処遇改善加算Ⅳ",【参考】数式用２!$C$4:$O$4,0)+2,0),0)*M280,0)*AB280*0.5,0), "")</f>
        <v/>
      </c>
      <c r="AF280" s="1074"/>
      <c r="AG280" s="1065" t="str">
        <f>IF(AND(AQ280&lt;&gt;"対象外", P280&lt;&gt;""),ROUNDDOWN(ROUND(L280*VLOOKUP(K280,【参考】数式用２!$A$2:$K$48,MATCH("ベア加算あり",【参考】数式用２!$C$4:$K$4,0)+2,0),0)*M280,0)*AB280,"")</f>
        <v/>
      </c>
      <c r="AH280" s="1083"/>
      <c r="AI280" s="1074"/>
      <c r="AJ280" s="1074"/>
      <c r="AK280" s="1077"/>
      <c r="AL280" s="1080"/>
      <c r="AM280" s="693" t="str">
        <f t="shared" ref="AM280" si="198">IF(Q280="","",IF(Q280&lt;O280,"！加算の要件上は問題ありませんが、令和６年度末の加算率と比較して、令和７年度の加算率が低くなっています。",""))</f>
        <v/>
      </c>
      <c r="AN280" s="385"/>
      <c r="AO280" s="1095" t="str">
        <f>IF(K280&lt;&gt;"","Q列に色付け","")</f>
        <v/>
      </c>
      <c r="AP280" s="1058" t="str">
        <f>IF(AND(AE280&lt;&gt;0,AE280&lt;&gt;""),IF(AF280="○","入力済","未入力"),"")</f>
        <v/>
      </c>
      <c r="AQ280" s="912" t="str">
        <f>IFERROR((VLOOKUP(N280, 【参考】数式用２!$BE$5:$BE$13, 1,FALSE)), "対象外")</f>
        <v>対象外</v>
      </c>
      <c r="AR280" s="836" t="str">
        <f>IF(AG280&lt;&gt;"",IF(AH280="○","入力済","未入力"),"")</f>
        <v/>
      </c>
      <c r="AS280" s="836" t="str">
        <f>IF(AND(P280&lt;&gt;"", AI280=""), "未入力", "入力済")</f>
        <v>入力済</v>
      </c>
      <c r="AT280" s="836" t="str">
        <f>IF(AND(P280&lt;&gt;"", P280&lt;&gt;"処遇改善加算Ⅳ", AJ280=""), "未入力", "入力済")</f>
        <v>入力済</v>
      </c>
      <c r="AU280" s="836" t="str">
        <f>IFERROR(VLOOKUP(K280, 【参考】数式用２!$BB$5:$BC$48, 2, FALSE), "")</f>
        <v/>
      </c>
      <c r="AV280" s="836" t="str">
        <f>IF(AND(P280&lt;&gt;"処遇改善加算Ⅲ",P280&lt;&gt;"処遇改善加算Ⅳ", P280&lt;&gt;"", AU280&lt;&gt;"対象外"), 1,"")</f>
        <v/>
      </c>
      <c r="AW280" s="836" t="str">
        <f>IFERROR("_"&amp;VLOOKUP(K280, 【参考】数式用２!$AG$2:$AH$48, 2, FALSE), "")</f>
        <v/>
      </c>
      <c r="AX280" s="1097" t="str">
        <f>IF(AND(P280="処遇改善加算Ⅰ", AL280=""), "未入力","入力済")</f>
        <v>入力済</v>
      </c>
      <c r="AY280" s="1094" t="str">
        <f>G280</f>
        <v/>
      </c>
      <c r="AZ280"/>
      <c r="BA280"/>
      <c r="BB280"/>
      <c r="BC280"/>
      <c r="BD280"/>
      <c r="BE280"/>
      <c r="BF280"/>
      <c r="BG280"/>
    </row>
    <row r="281" spans="1:59" ht="14.4">
      <c r="A281" s="1099"/>
      <c r="B281" s="1203"/>
      <c r="C281" s="1204"/>
      <c r="D281" s="1204"/>
      <c r="E281" s="1204"/>
      <c r="F281" s="1205"/>
      <c r="G281" s="1210"/>
      <c r="H281" s="1210"/>
      <c r="I281" s="1210"/>
      <c r="J281" s="1210"/>
      <c r="K281" s="1210"/>
      <c r="L281" s="1213"/>
      <c r="M281" s="1216"/>
      <c r="N281" s="1104"/>
      <c r="O281" s="1107"/>
      <c r="P281" s="1056"/>
      <c r="Q281" s="1069"/>
      <c r="R281" s="1072"/>
      <c r="S281" s="1060"/>
      <c r="T281" s="1063"/>
      <c r="U281" s="1060"/>
      <c r="V281" s="1063"/>
      <c r="W281" s="1060"/>
      <c r="X281" s="1063"/>
      <c r="Y281" s="1060"/>
      <c r="Z281" s="1063"/>
      <c r="AA281" s="1063"/>
      <c r="AB281" s="1063"/>
      <c r="AC281" s="1087"/>
      <c r="AD281" s="1066"/>
      <c r="AE281" s="1090"/>
      <c r="AF281" s="1075"/>
      <c r="AG281" s="1066"/>
      <c r="AH281" s="1084"/>
      <c r="AI281" s="1075"/>
      <c r="AJ281" s="1075"/>
      <c r="AK281" s="1078"/>
      <c r="AL281" s="1081"/>
      <c r="AM281" s="1092"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095"/>
      <c r="AP281" s="1058"/>
      <c r="AQ281" s="913"/>
      <c r="AR281" s="836"/>
      <c r="AS281" s="836"/>
      <c r="AT281" s="836"/>
      <c r="AU281" s="836"/>
      <c r="AV281" s="836"/>
      <c r="AW281" s="836"/>
      <c r="AX281" s="1097"/>
      <c r="AY281" s="1095"/>
      <c r="AZ281"/>
      <c r="BA281"/>
      <c r="BB281"/>
      <c r="BC281"/>
      <c r="BD281"/>
      <c r="BE281"/>
      <c r="BF281"/>
      <c r="BG281"/>
    </row>
    <row r="282" spans="1:59" ht="14.4">
      <c r="A282" s="1100"/>
      <c r="B282" s="1203"/>
      <c r="C282" s="1204"/>
      <c r="D282" s="1204"/>
      <c r="E282" s="1204"/>
      <c r="F282" s="1205"/>
      <c r="G282" s="1210"/>
      <c r="H282" s="1210"/>
      <c r="I282" s="1210"/>
      <c r="J282" s="1210"/>
      <c r="K282" s="1210"/>
      <c r="L282" s="1213"/>
      <c r="M282" s="1216"/>
      <c r="N282" s="1104"/>
      <c r="O282" s="1107"/>
      <c r="P282" s="1056"/>
      <c r="Q282" s="1069"/>
      <c r="R282" s="1072"/>
      <c r="S282" s="1060"/>
      <c r="T282" s="1063"/>
      <c r="U282" s="1060"/>
      <c r="V282" s="1063"/>
      <c r="W282" s="1060"/>
      <c r="X282" s="1063"/>
      <c r="Y282" s="1060"/>
      <c r="Z282" s="1063"/>
      <c r="AA282" s="1063"/>
      <c r="AB282" s="1063"/>
      <c r="AC282" s="1087"/>
      <c r="AD282" s="1066"/>
      <c r="AE282" s="1090"/>
      <c r="AF282" s="1075"/>
      <c r="AG282" s="1066"/>
      <c r="AH282" s="1084"/>
      <c r="AI282" s="1075"/>
      <c r="AJ282" s="1075"/>
      <c r="AK282" s="1078"/>
      <c r="AL282" s="1081"/>
      <c r="AM282" s="1093"/>
      <c r="AN282" s="385"/>
      <c r="AO282" s="1095"/>
      <c r="AP282" s="1058"/>
      <c r="AQ282" s="913"/>
      <c r="AR282" s="836"/>
      <c r="AS282" s="836"/>
      <c r="AT282" s="836"/>
      <c r="AU282" s="836"/>
      <c r="AV282" s="836"/>
      <c r="AW282" s="836"/>
      <c r="AX282" s="1097"/>
      <c r="AY282" s="1095"/>
      <c r="AZ282"/>
      <c r="BA282"/>
      <c r="BB282"/>
      <c r="BC282"/>
      <c r="BD282"/>
      <c r="BE282"/>
      <c r="BF282"/>
      <c r="BG282"/>
    </row>
    <row r="283" spans="1:59" ht="30" customHeight="1" thickBot="1">
      <c r="A283" s="1101"/>
      <c r="B283" s="1206"/>
      <c r="C283" s="1207"/>
      <c r="D283" s="1207"/>
      <c r="E283" s="1207"/>
      <c r="F283" s="1208"/>
      <c r="G283" s="1211"/>
      <c r="H283" s="1211"/>
      <c r="I283" s="1211"/>
      <c r="J283" s="1211"/>
      <c r="K283" s="1211"/>
      <c r="L283" s="1214"/>
      <c r="M283" s="1217"/>
      <c r="N283" s="1105"/>
      <c r="O283" s="1108"/>
      <c r="P283" s="1057"/>
      <c r="Q283" s="1070"/>
      <c r="R283" s="1073"/>
      <c r="S283" s="1061"/>
      <c r="T283" s="1064"/>
      <c r="U283" s="1061"/>
      <c r="V283" s="1064"/>
      <c r="W283" s="1061"/>
      <c r="X283" s="1064"/>
      <c r="Y283" s="1061"/>
      <c r="Z283" s="1064"/>
      <c r="AA283" s="1064"/>
      <c r="AB283" s="1064"/>
      <c r="AC283" s="1088"/>
      <c r="AD283" s="1067"/>
      <c r="AE283" s="1091"/>
      <c r="AF283" s="1076"/>
      <c r="AG283" s="1067"/>
      <c r="AH283" s="1085"/>
      <c r="AI283" s="1076"/>
      <c r="AJ283" s="1076"/>
      <c r="AK283" s="1079"/>
      <c r="AL283" s="1082"/>
      <c r="AM283" s="694"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096"/>
      <c r="AP283" s="1058"/>
      <c r="AQ283" s="914"/>
      <c r="AR283" s="836"/>
      <c r="AS283" s="836"/>
      <c r="AT283" s="836"/>
      <c r="AU283" s="836"/>
      <c r="AV283" s="836"/>
      <c r="AW283" s="836"/>
      <c r="AX283" s="1097"/>
      <c r="AY283" s="1096"/>
      <c r="AZ283"/>
      <c r="BA283"/>
      <c r="BB283"/>
      <c r="BC283"/>
      <c r="BD283"/>
      <c r="BE283"/>
      <c r="BF283"/>
      <c r="BG283"/>
    </row>
    <row r="284" spans="1:59" ht="30" customHeight="1">
      <c r="A284" s="1098">
        <v>69</v>
      </c>
      <c r="B284" s="1218" t="str">
        <f>IF(基本情報入力シート!B108="", "",基本情報入力シート!B108)</f>
        <v/>
      </c>
      <c r="C284" s="1219"/>
      <c r="D284" s="1219"/>
      <c r="E284" s="1219"/>
      <c r="F284" s="1220"/>
      <c r="G284" s="1221" t="str">
        <f>IF(基本情報入力シート!L108="", "",基本情報入力シート!L108)</f>
        <v/>
      </c>
      <c r="H284" s="1221" t="str">
        <f>IF(基本情報入力シート!Q108="", "",基本情報入力シート!Q108)</f>
        <v/>
      </c>
      <c r="I284" s="1221" t="str">
        <f>IF(基本情報入力シート!V108="", "",基本情報入力シート!V108)</f>
        <v/>
      </c>
      <c r="J284" s="1221" t="str">
        <f>IF(基本情報入力シート!W108="", "",基本情報入力シート!W108)</f>
        <v/>
      </c>
      <c r="K284" s="1221" t="str">
        <f>IF(基本情報入力シート!X108="", "",基本情報入力シート!X108)</f>
        <v/>
      </c>
      <c r="L284" s="1222" t="str">
        <f>IF(基本情報入力シート!AC108=0, "",基本情報入力シート!AC108)</f>
        <v/>
      </c>
      <c r="M284" s="1215" t="str">
        <f>IF(基本情報入力シート!AD108="", "",基本情報入力シート!AD108)</f>
        <v/>
      </c>
      <c r="N284" s="1103"/>
      <c r="O284" s="1106" t="str">
        <f>IFERROR(VLOOKUP(K284,【参考】数式用２!$A$2:$AD$48,MATCH(N284,【参考】数式用２!$C$4:$AD$4,0)+2,0),"")</f>
        <v/>
      </c>
      <c r="P284" s="1055"/>
      <c r="Q284" s="1068" t="str">
        <f>IFERROR(VLOOKUP(K284,【参考】数式用２!$A$2:$AC$48,MATCH(P284,【参考】数式用２!$C$4:$AC$4,0)+2,0),"")</f>
        <v/>
      </c>
      <c r="R284" s="1071" t="s">
        <v>269</v>
      </c>
      <c r="S284" s="1059"/>
      <c r="T284" s="1062" t="s">
        <v>357</v>
      </c>
      <c r="U284" s="1059"/>
      <c r="V284" s="1062" t="s">
        <v>358</v>
      </c>
      <c r="W284" s="1059"/>
      <c r="X284" s="1062" t="s">
        <v>357</v>
      </c>
      <c r="Y284" s="1059"/>
      <c r="Z284" s="1062" t="s">
        <v>359</v>
      </c>
      <c r="AA284" s="1062" t="s">
        <v>172</v>
      </c>
      <c r="AB284" s="1062" t="str">
        <f>IF(S284&gt;=1,(W284*12+Y284)-(S284*12+U284)+1,"")</f>
        <v/>
      </c>
      <c r="AC284" s="1086" t="s">
        <v>360</v>
      </c>
      <c r="AD284" s="1065" t="str">
        <f>IFERROR(ROUNDDOWN(ROUND(L284*Q284,0)*M284,0)*AB284,"")</f>
        <v/>
      </c>
      <c r="AE284" s="1089" t="str">
        <f>IFERROR(ROUNDDOWN(ROUNDDOWN(ROUND(L284*VLOOKUP(K284,【参考】数式用２!$A$2:$AC$48,MATCH("処遇改善加算Ⅳ",【参考】数式用２!$C$4:$O$4,0)+2,0),0)*M284,0)*AB284*0.5,0), "")</f>
        <v/>
      </c>
      <c r="AF284" s="1074"/>
      <c r="AG284" s="1065" t="str">
        <f>IF(AND(AQ284&lt;&gt;"対象外", P284&lt;&gt;""),ROUNDDOWN(ROUND(L284*VLOOKUP(K284,【参考】数式用２!$A$2:$K$48,MATCH("ベア加算あり",【参考】数式用２!$C$4:$K$4,0)+2,0),0)*M284,0)*AB284,"")</f>
        <v/>
      </c>
      <c r="AH284" s="1083"/>
      <c r="AI284" s="1074"/>
      <c r="AJ284" s="1074"/>
      <c r="AK284" s="1077"/>
      <c r="AL284" s="1080"/>
      <c r="AM284" s="693" t="str">
        <f t="shared" ref="AM284" si="201">IF(Q284="","",IF(Q284&lt;O284,"！加算の要件上は問題ありませんが、令和６年度末の加算率と比較して、令和７年度の加算率が低くなっています。",""))</f>
        <v/>
      </c>
      <c r="AN284" s="385"/>
      <c r="AO284" s="1094" t="str">
        <f>IF(K284&lt;&gt;"","Q列に色付け","")</f>
        <v/>
      </c>
      <c r="AP284" s="1058" t="str">
        <f>IF(AND(AE284&lt;&gt;0,AE284&lt;&gt;""),IF(AF284="○","入力済","未入力"),"")</f>
        <v/>
      </c>
      <c r="AQ284" s="912" t="str">
        <f>IFERROR((VLOOKUP(N284, 【参考】数式用２!$BE$5:$BE$13, 1,FALSE)), "対象外")</f>
        <v>対象外</v>
      </c>
      <c r="AR284" s="836" t="str">
        <f>IF(AG284&lt;&gt;"",IF(AH284="○","入力済","未入力"),"")</f>
        <v/>
      </c>
      <c r="AS284" s="836" t="str">
        <f>IF(AND(P284&lt;&gt;"", AI284=""), "未入力", "入力済")</f>
        <v>入力済</v>
      </c>
      <c r="AT284" s="836" t="str">
        <f>IF(AND(P284&lt;&gt;"", P284&lt;&gt;"処遇改善加算Ⅳ", AJ284=""), "未入力", "入力済")</f>
        <v>入力済</v>
      </c>
      <c r="AU284" s="836" t="str">
        <f>IFERROR(VLOOKUP(K284, 【参考】数式用２!$BB$5:$BC$48, 2, FALSE), "")</f>
        <v/>
      </c>
      <c r="AV284" s="836" t="str">
        <f>IF(AND(P284&lt;&gt;"処遇改善加算Ⅲ",P284&lt;&gt;"処遇改善加算Ⅳ", P284&lt;&gt;"", AU284&lt;&gt;"対象外"), 1,"")</f>
        <v/>
      </c>
      <c r="AW284" s="836" t="str">
        <f>IFERROR("_"&amp;VLOOKUP(K284, 【参考】数式用２!$AG$2:$AH$48, 2, FALSE), "")</f>
        <v/>
      </c>
      <c r="AX284" s="1097" t="str">
        <f>IF(AND(P284="処遇改善加算Ⅰ", AL284=""), "未入力","入力済")</f>
        <v>入力済</v>
      </c>
      <c r="AY284" s="1094" t="str">
        <f>G284</f>
        <v/>
      </c>
      <c r="AZ284"/>
      <c r="BA284"/>
      <c r="BB284"/>
      <c r="BC284"/>
      <c r="BD284"/>
      <c r="BE284"/>
      <c r="BF284"/>
      <c r="BG284"/>
    </row>
    <row r="285" spans="1:59" ht="14.4">
      <c r="A285" s="1099"/>
      <c r="B285" s="1203"/>
      <c r="C285" s="1204"/>
      <c r="D285" s="1204"/>
      <c r="E285" s="1204"/>
      <c r="F285" s="1205"/>
      <c r="G285" s="1210"/>
      <c r="H285" s="1210"/>
      <c r="I285" s="1210"/>
      <c r="J285" s="1210"/>
      <c r="K285" s="1210"/>
      <c r="L285" s="1213"/>
      <c r="M285" s="1216"/>
      <c r="N285" s="1104"/>
      <c r="O285" s="1107"/>
      <c r="P285" s="1056"/>
      <c r="Q285" s="1069"/>
      <c r="R285" s="1072"/>
      <c r="S285" s="1060"/>
      <c r="T285" s="1063"/>
      <c r="U285" s="1060"/>
      <c r="V285" s="1063"/>
      <c r="W285" s="1060"/>
      <c r="X285" s="1063"/>
      <c r="Y285" s="1060"/>
      <c r="Z285" s="1063"/>
      <c r="AA285" s="1063"/>
      <c r="AB285" s="1063"/>
      <c r="AC285" s="1087"/>
      <c r="AD285" s="1066"/>
      <c r="AE285" s="1090"/>
      <c r="AF285" s="1075"/>
      <c r="AG285" s="1066"/>
      <c r="AH285" s="1084"/>
      <c r="AI285" s="1075"/>
      <c r="AJ285" s="1075"/>
      <c r="AK285" s="1078"/>
      <c r="AL285" s="1081"/>
      <c r="AM285" s="1092"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095"/>
      <c r="AP285" s="1058"/>
      <c r="AQ285" s="913"/>
      <c r="AR285" s="836"/>
      <c r="AS285" s="836"/>
      <c r="AT285" s="836"/>
      <c r="AU285" s="836"/>
      <c r="AV285" s="836"/>
      <c r="AW285" s="836"/>
      <c r="AX285" s="1097"/>
      <c r="AY285" s="1095"/>
      <c r="AZ285"/>
      <c r="BA285"/>
      <c r="BB285"/>
      <c r="BC285"/>
      <c r="BD285"/>
      <c r="BE285"/>
      <c r="BF285"/>
      <c r="BG285"/>
    </row>
    <row r="286" spans="1:59" ht="14.4">
      <c r="A286" s="1100"/>
      <c r="B286" s="1203"/>
      <c r="C286" s="1204"/>
      <c r="D286" s="1204"/>
      <c r="E286" s="1204"/>
      <c r="F286" s="1205"/>
      <c r="G286" s="1210"/>
      <c r="H286" s="1210"/>
      <c r="I286" s="1210"/>
      <c r="J286" s="1210"/>
      <c r="K286" s="1210"/>
      <c r="L286" s="1213"/>
      <c r="M286" s="1216"/>
      <c r="N286" s="1104"/>
      <c r="O286" s="1107"/>
      <c r="P286" s="1056"/>
      <c r="Q286" s="1069"/>
      <c r="R286" s="1072"/>
      <c r="S286" s="1060"/>
      <c r="T286" s="1063"/>
      <c r="U286" s="1060"/>
      <c r="V286" s="1063"/>
      <c r="W286" s="1060"/>
      <c r="X286" s="1063"/>
      <c r="Y286" s="1060"/>
      <c r="Z286" s="1063"/>
      <c r="AA286" s="1063"/>
      <c r="AB286" s="1063"/>
      <c r="AC286" s="1087"/>
      <c r="AD286" s="1066"/>
      <c r="AE286" s="1090"/>
      <c r="AF286" s="1075"/>
      <c r="AG286" s="1066"/>
      <c r="AH286" s="1084"/>
      <c r="AI286" s="1075"/>
      <c r="AJ286" s="1075"/>
      <c r="AK286" s="1078"/>
      <c r="AL286" s="1081"/>
      <c r="AM286" s="1093"/>
      <c r="AN286" s="385"/>
      <c r="AO286" s="1095"/>
      <c r="AP286" s="1058"/>
      <c r="AQ286" s="913"/>
      <c r="AR286" s="836"/>
      <c r="AS286" s="836"/>
      <c r="AT286" s="836"/>
      <c r="AU286" s="836"/>
      <c r="AV286" s="836"/>
      <c r="AW286" s="836"/>
      <c r="AX286" s="1097"/>
      <c r="AY286" s="1095"/>
      <c r="AZ286"/>
      <c r="BA286"/>
      <c r="BB286"/>
      <c r="BC286"/>
      <c r="BD286"/>
      <c r="BE286"/>
      <c r="BF286"/>
      <c r="BG286"/>
    </row>
    <row r="287" spans="1:59" ht="30" customHeight="1" thickBot="1">
      <c r="A287" s="1101"/>
      <c r="B287" s="1206"/>
      <c r="C287" s="1207"/>
      <c r="D287" s="1207"/>
      <c r="E287" s="1207"/>
      <c r="F287" s="1208"/>
      <c r="G287" s="1211"/>
      <c r="H287" s="1211"/>
      <c r="I287" s="1211"/>
      <c r="J287" s="1211"/>
      <c r="K287" s="1211"/>
      <c r="L287" s="1214"/>
      <c r="M287" s="1217"/>
      <c r="N287" s="1105"/>
      <c r="O287" s="1108"/>
      <c r="P287" s="1057"/>
      <c r="Q287" s="1070"/>
      <c r="R287" s="1073"/>
      <c r="S287" s="1061"/>
      <c r="T287" s="1064"/>
      <c r="U287" s="1061"/>
      <c r="V287" s="1064"/>
      <c r="W287" s="1061"/>
      <c r="X287" s="1064"/>
      <c r="Y287" s="1061"/>
      <c r="Z287" s="1064"/>
      <c r="AA287" s="1064"/>
      <c r="AB287" s="1064"/>
      <c r="AC287" s="1088"/>
      <c r="AD287" s="1067"/>
      <c r="AE287" s="1091"/>
      <c r="AF287" s="1076"/>
      <c r="AG287" s="1067"/>
      <c r="AH287" s="1085"/>
      <c r="AI287" s="1076"/>
      <c r="AJ287" s="1076"/>
      <c r="AK287" s="1079"/>
      <c r="AL287" s="1082"/>
      <c r="AM287" s="694"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096"/>
      <c r="AP287" s="1058"/>
      <c r="AQ287" s="914"/>
      <c r="AR287" s="836"/>
      <c r="AS287" s="836"/>
      <c r="AT287" s="836"/>
      <c r="AU287" s="836"/>
      <c r="AV287" s="836"/>
      <c r="AW287" s="836"/>
      <c r="AX287" s="1097"/>
      <c r="AY287" s="1096"/>
      <c r="AZ287"/>
      <c r="BA287"/>
      <c r="BB287"/>
      <c r="BC287"/>
      <c r="BD287"/>
      <c r="BE287"/>
      <c r="BF287"/>
      <c r="BG287"/>
    </row>
    <row r="288" spans="1:59" ht="30" customHeight="1">
      <c r="A288" s="1098">
        <v>70</v>
      </c>
      <c r="B288" s="1218" t="str">
        <f>IF(基本情報入力シート!B109="", "",基本情報入力シート!B109)</f>
        <v/>
      </c>
      <c r="C288" s="1219"/>
      <c r="D288" s="1219"/>
      <c r="E288" s="1219"/>
      <c r="F288" s="1220"/>
      <c r="G288" s="1221" t="str">
        <f>IF(基本情報入力シート!L109="", "",基本情報入力シート!L109)</f>
        <v/>
      </c>
      <c r="H288" s="1221" t="str">
        <f>IF(基本情報入力シート!Q109="", "",基本情報入力シート!Q109)</f>
        <v/>
      </c>
      <c r="I288" s="1221" t="str">
        <f>IF(基本情報入力シート!V109="", "",基本情報入力シート!V109)</f>
        <v/>
      </c>
      <c r="J288" s="1221" t="str">
        <f>IF(基本情報入力シート!W109="", "",基本情報入力シート!W109)</f>
        <v/>
      </c>
      <c r="K288" s="1221" t="str">
        <f>IF(基本情報入力シート!X109="", "",基本情報入力シート!X109)</f>
        <v/>
      </c>
      <c r="L288" s="1222" t="str">
        <f>IF(基本情報入力シート!AC109=0, "",基本情報入力シート!AC109)</f>
        <v/>
      </c>
      <c r="M288" s="1215" t="str">
        <f>IF(基本情報入力シート!AD109="", "",基本情報入力シート!AD109)</f>
        <v/>
      </c>
      <c r="N288" s="1103"/>
      <c r="O288" s="1106" t="str">
        <f>IFERROR(VLOOKUP(K288,【参考】数式用２!$A$2:$AD$48,MATCH(N288,【参考】数式用２!$C$4:$AD$4,0)+2,0),"")</f>
        <v/>
      </c>
      <c r="P288" s="1055"/>
      <c r="Q288" s="1068" t="str">
        <f>IFERROR(VLOOKUP(K288,【参考】数式用２!$A$2:$AC$48,MATCH(P288,【参考】数式用２!$C$4:$AC$4,0)+2,0),"")</f>
        <v/>
      </c>
      <c r="R288" s="1071" t="s">
        <v>269</v>
      </c>
      <c r="S288" s="1059"/>
      <c r="T288" s="1062" t="s">
        <v>357</v>
      </c>
      <c r="U288" s="1059"/>
      <c r="V288" s="1062" t="s">
        <v>358</v>
      </c>
      <c r="W288" s="1059"/>
      <c r="X288" s="1062" t="s">
        <v>357</v>
      </c>
      <c r="Y288" s="1059"/>
      <c r="Z288" s="1062" t="s">
        <v>359</v>
      </c>
      <c r="AA288" s="1062" t="s">
        <v>172</v>
      </c>
      <c r="AB288" s="1062" t="str">
        <f>IF(S288&gt;=1,(W288*12+Y288)-(S288*12+U288)+1,"")</f>
        <v/>
      </c>
      <c r="AC288" s="1086" t="s">
        <v>360</v>
      </c>
      <c r="AD288" s="1065" t="str">
        <f>IFERROR(ROUNDDOWN(ROUND(L288*Q288,0)*M288,0)*AB288,"")</f>
        <v/>
      </c>
      <c r="AE288" s="1089" t="str">
        <f>IFERROR(ROUNDDOWN(ROUNDDOWN(ROUND(L288*VLOOKUP(K288,【参考】数式用２!$A$2:$AC$48,MATCH("処遇改善加算Ⅳ",【参考】数式用２!$C$4:$O$4,0)+2,0),0)*M288,0)*AB288*0.5,0), "")</f>
        <v/>
      </c>
      <c r="AF288" s="1074"/>
      <c r="AG288" s="1065" t="str">
        <f>IF(AND(AQ288&lt;&gt;"対象外", P288&lt;&gt;""),ROUNDDOWN(ROUND(L288*VLOOKUP(K288,【参考】数式用２!$A$2:$K$48,MATCH("ベア加算あり",【参考】数式用２!$C$4:$K$4,0)+2,0),0)*M288,0)*AB288,"")</f>
        <v/>
      </c>
      <c r="AH288" s="1083"/>
      <c r="AI288" s="1074"/>
      <c r="AJ288" s="1074"/>
      <c r="AK288" s="1077"/>
      <c r="AL288" s="1080"/>
      <c r="AM288" s="693" t="str">
        <f t="shared" ref="AM288" si="204">IF(Q288="","",IF(Q288&lt;O288,"！加算の要件上は問題ありませんが、令和６年度末の加算率と比較して、令和７年度の加算率が低くなっています。",""))</f>
        <v/>
      </c>
      <c r="AN288" s="385"/>
      <c r="AO288" s="1094" t="str">
        <f>IF(K288&lt;&gt;"","Q列に色付け","")</f>
        <v/>
      </c>
      <c r="AP288" s="1058" t="str">
        <f>IF(AND(AE288&lt;&gt;0,AE288&lt;&gt;""),IF(AF288="○","入力済","未入力"),"")</f>
        <v/>
      </c>
      <c r="AQ288" s="912" t="str">
        <f>IFERROR((VLOOKUP(N288, 【参考】数式用２!$BE$5:$BE$13, 1,FALSE)), "対象外")</f>
        <v>対象外</v>
      </c>
      <c r="AR288" s="836" t="str">
        <f>IF(AG288&lt;&gt;"",IF(AH288="○","入力済","未入力"),"")</f>
        <v/>
      </c>
      <c r="AS288" s="836" t="str">
        <f>IF(AND(P288&lt;&gt;"", AI288=""), "未入力", "入力済")</f>
        <v>入力済</v>
      </c>
      <c r="AT288" s="836" t="str">
        <f>IF(AND(P288&lt;&gt;"", P288&lt;&gt;"処遇改善加算Ⅳ", AJ288=""), "未入力", "入力済")</f>
        <v>入力済</v>
      </c>
      <c r="AU288" s="836" t="str">
        <f>IFERROR(VLOOKUP(K288, 【参考】数式用２!$BB$5:$BC$48, 2, FALSE), "")</f>
        <v/>
      </c>
      <c r="AV288" s="836" t="str">
        <f>IF(AND(P288&lt;&gt;"処遇改善加算Ⅲ",P288&lt;&gt;"処遇改善加算Ⅳ", P288&lt;&gt;"", AU288&lt;&gt;"対象外"), 1,"")</f>
        <v/>
      </c>
      <c r="AW288" s="836" t="str">
        <f>IFERROR("_"&amp;VLOOKUP(K288, 【参考】数式用２!$AG$2:$AH$48, 2, FALSE), "")</f>
        <v/>
      </c>
      <c r="AX288" s="1097" t="str">
        <f>IF(AND(P288="処遇改善加算Ⅰ", AL288=""), "未入力","入力済")</f>
        <v>入力済</v>
      </c>
      <c r="AY288" s="1094" t="str">
        <f>G288</f>
        <v/>
      </c>
      <c r="AZ288"/>
      <c r="BA288"/>
      <c r="BB288"/>
      <c r="BC288"/>
      <c r="BD288"/>
      <c r="BE288"/>
      <c r="BF288"/>
      <c r="BG288"/>
    </row>
    <row r="289" spans="1:59" ht="14.4">
      <c r="A289" s="1099"/>
      <c r="B289" s="1203"/>
      <c r="C289" s="1204"/>
      <c r="D289" s="1204"/>
      <c r="E289" s="1204"/>
      <c r="F289" s="1205"/>
      <c r="G289" s="1210"/>
      <c r="H289" s="1210"/>
      <c r="I289" s="1210"/>
      <c r="J289" s="1210"/>
      <c r="K289" s="1210"/>
      <c r="L289" s="1213"/>
      <c r="M289" s="1216"/>
      <c r="N289" s="1104"/>
      <c r="O289" s="1107"/>
      <c r="P289" s="1056"/>
      <c r="Q289" s="1069"/>
      <c r="R289" s="1072"/>
      <c r="S289" s="1060"/>
      <c r="T289" s="1063"/>
      <c r="U289" s="1060"/>
      <c r="V289" s="1063"/>
      <c r="W289" s="1060"/>
      <c r="X289" s="1063"/>
      <c r="Y289" s="1060"/>
      <c r="Z289" s="1063"/>
      <c r="AA289" s="1063"/>
      <c r="AB289" s="1063"/>
      <c r="AC289" s="1087"/>
      <c r="AD289" s="1066"/>
      <c r="AE289" s="1090"/>
      <c r="AF289" s="1075"/>
      <c r="AG289" s="1066"/>
      <c r="AH289" s="1084"/>
      <c r="AI289" s="1075"/>
      <c r="AJ289" s="1075"/>
      <c r="AK289" s="1078"/>
      <c r="AL289" s="1081"/>
      <c r="AM289" s="1092"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095"/>
      <c r="AP289" s="1058"/>
      <c r="AQ289" s="913"/>
      <c r="AR289" s="836"/>
      <c r="AS289" s="836"/>
      <c r="AT289" s="836"/>
      <c r="AU289" s="836"/>
      <c r="AV289" s="836"/>
      <c r="AW289" s="836"/>
      <c r="AX289" s="1097"/>
      <c r="AY289" s="1095"/>
      <c r="AZ289"/>
      <c r="BA289"/>
      <c r="BB289"/>
      <c r="BC289"/>
      <c r="BD289"/>
      <c r="BE289"/>
      <c r="BF289"/>
      <c r="BG289"/>
    </row>
    <row r="290" spans="1:59" ht="14.4">
      <c r="A290" s="1100"/>
      <c r="B290" s="1203"/>
      <c r="C290" s="1204"/>
      <c r="D290" s="1204"/>
      <c r="E290" s="1204"/>
      <c r="F290" s="1205"/>
      <c r="G290" s="1210"/>
      <c r="H290" s="1210"/>
      <c r="I290" s="1210"/>
      <c r="J290" s="1210"/>
      <c r="K290" s="1210"/>
      <c r="L290" s="1213"/>
      <c r="M290" s="1216"/>
      <c r="N290" s="1104"/>
      <c r="O290" s="1107"/>
      <c r="P290" s="1056"/>
      <c r="Q290" s="1069"/>
      <c r="R290" s="1072"/>
      <c r="S290" s="1060"/>
      <c r="T290" s="1063"/>
      <c r="U290" s="1060"/>
      <c r="V290" s="1063"/>
      <c r="W290" s="1060"/>
      <c r="X290" s="1063"/>
      <c r="Y290" s="1060"/>
      <c r="Z290" s="1063"/>
      <c r="AA290" s="1063"/>
      <c r="AB290" s="1063"/>
      <c r="AC290" s="1087"/>
      <c r="AD290" s="1066"/>
      <c r="AE290" s="1090"/>
      <c r="AF290" s="1075"/>
      <c r="AG290" s="1066"/>
      <c r="AH290" s="1084"/>
      <c r="AI290" s="1075"/>
      <c r="AJ290" s="1075"/>
      <c r="AK290" s="1078"/>
      <c r="AL290" s="1081"/>
      <c r="AM290" s="1093"/>
      <c r="AN290" s="385"/>
      <c r="AO290" s="1095"/>
      <c r="AP290" s="1058"/>
      <c r="AQ290" s="913"/>
      <c r="AR290" s="836"/>
      <c r="AS290" s="836"/>
      <c r="AT290" s="836"/>
      <c r="AU290" s="836"/>
      <c r="AV290" s="836"/>
      <c r="AW290" s="836"/>
      <c r="AX290" s="1097"/>
      <c r="AY290" s="1095"/>
      <c r="AZ290"/>
      <c r="BA290"/>
      <c r="BB290"/>
      <c r="BC290"/>
      <c r="BD290"/>
      <c r="BE290"/>
      <c r="BF290"/>
      <c r="BG290"/>
    </row>
    <row r="291" spans="1:59" ht="30" customHeight="1" thickBot="1">
      <c r="A291" s="1101"/>
      <c r="B291" s="1206"/>
      <c r="C291" s="1207"/>
      <c r="D291" s="1207"/>
      <c r="E291" s="1207"/>
      <c r="F291" s="1208"/>
      <c r="G291" s="1211"/>
      <c r="H291" s="1211"/>
      <c r="I291" s="1211"/>
      <c r="J291" s="1211"/>
      <c r="K291" s="1211"/>
      <c r="L291" s="1214"/>
      <c r="M291" s="1217"/>
      <c r="N291" s="1105"/>
      <c r="O291" s="1108"/>
      <c r="P291" s="1057"/>
      <c r="Q291" s="1070"/>
      <c r="R291" s="1073"/>
      <c r="S291" s="1061"/>
      <c r="T291" s="1064"/>
      <c r="U291" s="1061"/>
      <c r="V291" s="1064"/>
      <c r="W291" s="1061"/>
      <c r="X291" s="1064"/>
      <c r="Y291" s="1061"/>
      <c r="Z291" s="1064"/>
      <c r="AA291" s="1064"/>
      <c r="AB291" s="1064"/>
      <c r="AC291" s="1088"/>
      <c r="AD291" s="1067"/>
      <c r="AE291" s="1091"/>
      <c r="AF291" s="1076"/>
      <c r="AG291" s="1067"/>
      <c r="AH291" s="1085"/>
      <c r="AI291" s="1076"/>
      <c r="AJ291" s="1076"/>
      <c r="AK291" s="1079"/>
      <c r="AL291" s="1082"/>
      <c r="AM291" s="694"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095"/>
      <c r="AP291" s="1058"/>
      <c r="AQ291" s="914"/>
      <c r="AR291" s="836"/>
      <c r="AS291" s="836"/>
      <c r="AT291" s="836"/>
      <c r="AU291" s="836"/>
      <c r="AV291" s="836"/>
      <c r="AW291" s="836"/>
      <c r="AX291" s="1097"/>
      <c r="AY291" s="1096"/>
      <c r="AZ291"/>
      <c r="BA291"/>
      <c r="BB291"/>
      <c r="BC291"/>
      <c r="BD291"/>
      <c r="BE291"/>
      <c r="BF291"/>
      <c r="BG291"/>
    </row>
    <row r="292" spans="1:59" ht="30" customHeight="1">
      <c r="A292" s="1098">
        <v>71</v>
      </c>
      <c r="B292" s="1218" t="str">
        <f>IF(基本情報入力シート!B110="", "",基本情報入力シート!B110)</f>
        <v/>
      </c>
      <c r="C292" s="1219"/>
      <c r="D292" s="1219"/>
      <c r="E292" s="1219"/>
      <c r="F292" s="1220"/>
      <c r="G292" s="1221" t="str">
        <f>IF(基本情報入力シート!L110="", "",基本情報入力シート!L110)</f>
        <v/>
      </c>
      <c r="H292" s="1221" t="str">
        <f>IF(基本情報入力シート!Q110="", "",基本情報入力シート!Q110)</f>
        <v/>
      </c>
      <c r="I292" s="1221" t="str">
        <f>IF(基本情報入力シート!V110="", "",基本情報入力シート!V110)</f>
        <v/>
      </c>
      <c r="J292" s="1221" t="str">
        <f>IF(基本情報入力シート!W110="", "",基本情報入力シート!W110)</f>
        <v/>
      </c>
      <c r="K292" s="1221" t="str">
        <f>IF(基本情報入力シート!X110="", "",基本情報入力シート!X110)</f>
        <v/>
      </c>
      <c r="L292" s="1222" t="str">
        <f>IF(基本情報入力シート!AC110=0, "",基本情報入力シート!AC110)</f>
        <v/>
      </c>
      <c r="M292" s="1215" t="str">
        <f>IF(基本情報入力シート!AD110="", "",基本情報入力シート!AD110)</f>
        <v/>
      </c>
      <c r="N292" s="1103"/>
      <c r="O292" s="1106" t="str">
        <f>IFERROR(VLOOKUP(K292,【参考】数式用２!$A$2:$AD$48,MATCH(N292,【参考】数式用２!$C$4:$AD$4,0)+2,0),"")</f>
        <v/>
      </c>
      <c r="P292" s="1055"/>
      <c r="Q292" s="1068" t="str">
        <f>IFERROR(VLOOKUP(K292,【参考】数式用２!$A$2:$AC$48,MATCH(P292,【参考】数式用２!$C$4:$AC$4,0)+2,0),"")</f>
        <v/>
      </c>
      <c r="R292" s="1071" t="s">
        <v>269</v>
      </c>
      <c r="S292" s="1059"/>
      <c r="T292" s="1062" t="s">
        <v>357</v>
      </c>
      <c r="U292" s="1059"/>
      <c r="V292" s="1062" t="s">
        <v>358</v>
      </c>
      <c r="W292" s="1059"/>
      <c r="X292" s="1062" t="s">
        <v>357</v>
      </c>
      <c r="Y292" s="1059"/>
      <c r="Z292" s="1062" t="s">
        <v>359</v>
      </c>
      <c r="AA292" s="1062" t="s">
        <v>172</v>
      </c>
      <c r="AB292" s="1062" t="str">
        <f>IF(S292&gt;=1,(W292*12+Y292)-(S292*12+U292)+1,"")</f>
        <v/>
      </c>
      <c r="AC292" s="1086" t="s">
        <v>360</v>
      </c>
      <c r="AD292" s="1065" t="str">
        <f>IFERROR(ROUNDDOWN(ROUND(L292*Q292,0)*M292,0)*AB292,"")</f>
        <v/>
      </c>
      <c r="AE292" s="1089" t="str">
        <f>IFERROR(ROUNDDOWN(ROUNDDOWN(ROUND(L292*VLOOKUP(K292,【参考】数式用２!$A$2:$AC$48,MATCH("処遇改善加算Ⅳ",【参考】数式用２!$C$4:$O$4,0)+2,0),0)*M292,0)*AB292*0.5,0), "")</f>
        <v/>
      </c>
      <c r="AF292" s="1074"/>
      <c r="AG292" s="1065" t="str">
        <f>IF(AND(AQ292&lt;&gt;"対象外", P292&lt;&gt;""),ROUNDDOWN(ROUND(L292*VLOOKUP(K292,【参考】数式用２!$A$2:$K$48,MATCH("ベア加算あり",【参考】数式用２!$C$4:$K$4,0)+2,0),0)*M292,0)*AB292,"")</f>
        <v/>
      </c>
      <c r="AH292" s="1083"/>
      <c r="AI292" s="1074"/>
      <c r="AJ292" s="1074"/>
      <c r="AK292" s="1077"/>
      <c r="AL292" s="1080"/>
      <c r="AM292" s="693" t="str">
        <f t="shared" ref="AM292" si="207">IF(Q292="","",IF(Q292&lt;O292,"！加算の要件上は問題ありませんが、令和６年度末の加算率と比較して、令和７年度の加算率が低くなっています。",""))</f>
        <v/>
      </c>
      <c r="AN292" s="385"/>
      <c r="AO292" s="1094" t="str">
        <f>IF(K292&lt;&gt;"","Q列に色付け","")</f>
        <v/>
      </c>
      <c r="AP292" s="1058" t="str">
        <f>IF(AND(AE292&lt;&gt;0,AE292&lt;&gt;""),IF(AF292="○","入力済","未入力"),"")</f>
        <v/>
      </c>
      <c r="AQ292" s="912" t="str">
        <f>IFERROR((VLOOKUP(N292, 【参考】数式用２!$BE$5:$BE$13, 1,FALSE)), "対象外")</f>
        <v>対象外</v>
      </c>
      <c r="AR292" s="836" t="str">
        <f>IF(AG292&lt;&gt;"",IF(AH292="○","入力済","未入力"),"")</f>
        <v/>
      </c>
      <c r="AS292" s="836" t="str">
        <f>IF(AND(P292&lt;&gt;"", AI292=""), "未入力", "入力済")</f>
        <v>入力済</v>
      </c>
      <c r="AT292" s="836" t="str">
        <f>IF(AND(P292&lt;&gt;"", P292&lt;&gt;"処遇改善加算Ⅳ", AJ292=""), "未入力", "入力済")</f>
        <v>入力済</v>
      </c>
      <c r="AU292" s="836" t="str">
        <f>IFERROR(VLOOKUP(K292, 【参考】数式用２!$BB$5:$BC$48, 2, FALSE), "")</f>
        <v/>
      </c>
      <c r="AV292" s="836" t="str">
        <f>IF(AND(P292&lt;&gt;"処遇改善加算Ⅲ",P292&lt;&gt;"処遇改善加算Ⅳ", P292&lt;&gt;"", AU292&lt;&gt;"対象外"), 1,"")</f>
        <v/>
      </c>
      <c r="AW292" s="836" t="str">
        <f>IFERROR("_"&amp;VLOOKUP(K292, 【参考】数式用２!$AG$2:$AH$48, 2, FALSE), "")</f>
        <v/>
      </c>
      <c r="AX292" s="1097" t="str">
        <f>IF(AND(P292="処遇改善加算Ⅰ", AL292=""), "未入力","入力済")</f>
        <v>入力済</v>
      </c>
      <c r="AY292" s="1094" t="str">
        <f>G292</f>
        <v/>
      </c>
      <c r="AZ292"/>
      <c r="BA292"/>
      <c r="BB292"/>
      <c r="BC292"/>
      <c r="BD292"/>
      <c r="BE292"/>
      <c r="BF292"/>
      <c r="BG292"/>
    </row>
    <row r="293" spans="1:59" ht="14.4">
      <c r="A293" s="1099"/>
      <c r="B293" s="1203"/>
      <c r="C293" s="1204"/>
      <c r="D293" s="1204"/>
      <c r="E293" s="1204"/>
      <c r="F293" s="1205"/>
      <c r="G293" s="1210"/>
      <c r="H293" s="1210"/>
      <c r="I293" s="1210"/>
      <c r="J293" s="1210"/>
      <c r="K293" s="1210"/>
      <c r="L293" s="1213"/>
      <c r="M293" s="1216"/>
      <c r="N293" s="1104"/>
      <c r="O293" s="1107"/>
      <c r="P293" s="1056"/>
      <c r="Q293" s="1069"/>
      <c r="R293" s="1072"/>
      <c r="S293" s="1060"/>
      <c r="T293" s="1063"/>
      <c r="U293" s="1060"/>
      <c r="V293" s="1063"/>
      <c r="W293" s="1060"/>
      <c r="X293" s="1063"/>
      <c r="Y293" s="1060"/>
      <c r="Z293" s="1063"/>
      <c r="AA293" s="1063"/>
      <c r="AB293" s="1063"/>
      <c r="AC293" s="1087"/>
      <c r="AD293" s="1066"/>
      <c r="AE293" s="1090"/>
      <c r="AF293" s="1075"/>
      <c r="AG293" s="1066"/>
      <c r="AH293" s="1084"/>
      <c r="AI293" s="1075"/>
      <c r="AJ293" s="1075"/>
      <c r="AK293" s="1078"/>
      <c r="AL293" s="1081"/>
      <c r="AM293" s="1092"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095"/>
      <c r="AP293" s="1058"/>
      <c r="AQ293" s="913"/>
      <c r="AR293" s="836"/>
      <c r="AS293" s="836"/>
      <c r="AT293" s="836"/>
      <c r="AU293" s="836"/>
      <c r="AV293" s="836"/>
      <c r="AW293" s="836"/>
      <c r="AX293" s="1097"/>
      <c r="AY293" s="1095"/>
      <c r="AZ293"/>
      <c r="BA293"/>
      <c r="BB293"/>
      <c r="BC293"/>
      <c r="BD293"/>
      <c r="BE293"/>
      <c r="BF293"/>
      <c r="BG293"/>
    </row>
    <row r="294" spans="1:59" ht="14.4">
      <c r="A294" s="1100"/>
      <c r="B294" s="1203"/>
      <c r="C294" s="1204"/>
      <c r="D294" s="1204"/>
      <c r="E294" s="1204"/>
      <c r="F294" s="1205"/>
      <c r="G294" s="1210"/>
      <c r="H294" s="1210"/>
      <c r="I294" s="1210"/>
      <c r="J294" s="1210"/>
      <c r="K294" s="1210"/>
      <c r="L294" s="1213"/>
      <c r="M294" s="1216"/>
      <c r="N294" s="1104"/>
      <c r="O294" s="1107"/>
      <c r="P294" s="1056"/>
      <c r="Q294" s="1069"/>
      <c r="R294" s="1072"/>
      <c r="S294" s="1060"/>
      <c r="T294" s="1063"/>
      <c r="U294" s="1060"/>
      <c r="V294" s="1063"/>
      <c r="W294" s="1060"/>
      <c r="X294" s="1063"/>
      <c r="Y294" s="1060"/>
      <c r="Z294" s="1063"/>
      <c r="AA294" s="1063"/>
      <c r="AB294" s="1063"/>
      <c r="AC294" s="1087"/>
      <c r="AD294" s="1066"/>
      <c r="AE294" s="1090"/>
      <c r="AF294" s="1075"/>
      <c r="AG294" s="1066"/>
      <c r="AH294" s="1084"/>
      <c r="AI294" s="1075"/>
      <c r="AJ294" s="1075"/>
      <c r="AK294" s="1078"/>
      <c r="AL294" s="1081"/>
      <c r="AM294" s="1093"/>
      <c r="AN294" s="385"/>
      <c r="AO294" s="1095"/>
      <c r="AP294" s="1058"/>
      <c r="AQ294" s="913"/>
      <c r="AR294" s="836"/>
      <c r="AS294" s="836"/>
      <c r="AT294" s="836"/>
      <c r="AU294" s="836"/>
      <c r="AV294" s="836"/>
      <c r="AW294" s="836"/>
      <c r="AX294" s="1097"/>
      <c r="AY294" s="1095"/>
      <c r="AZ294"/>
      <c r="BA294"/>
      <c r="BB294"/>
      <c r="BC294"/>
      <c r="BD294"/>
      <c r="BE294"/>
      <c r="BF294"/>
      <c r="BG294"/>
    </row>
    <row r="295" spans="1:59" ht="30" customHeight="1" thickBot="1">
      <c r="A295" s="1101"/>
      <c r="B295" s="1206"/>
      <c r="C295" s="1207"/>
      <c r="D295" s="1207"/>
      <c r="E295" s="1207"/>
      <c r="F295" s="1208"/>
      <c r="G295" s="1211"/>
      <c r="H295" s="1211"/>
      <c r="I295" s="1211"/>
      <c r="J295" s="1211"/>
      <c r="K295" s="1211"/>
      <c r="L295" s="1214"/>
      <c r="M295" s="1217"/>
      <c r="N295" s="1105"/>
      <c r="O295" s="1108"/>
      <c r="P295" s="1057"/>
      <c r="Q295" s="1070"/>
      <c r="R295" s="1073"/>
      <c r="S295" s="1061"/>
      <c r="T295" s="1064"/>
      <c r="U295" s="1061"/>
      <c r="V295" s="1064"/>
      <c r="W295" s="1061"/>
      <c r="X295" s="1064"/>
      <c r="Y295" s="1061"/>
      <c r="Z295" s="1064"/>
      <c r="AA295" s="1064"/>
      <c r="AB295" s="1064"/>
      <c r="AC295" s="1088"/>
      <c r="AD295" s="1067"/>
      <c r="AE295" s="1091"/>
      <c r="AF295" s="1076"/>
      <c r="AG295" s="1067"/>
      <c r="AH295" s="1085"/>
      <c r="AI295" s="1076"/>
      <c r="AJ295" s="1076"/>
      <c r="AK295" s="1079"/>
      <c r="AL295" s="1082"/>
      <c r="AM295" s="694"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096"/>
      <c r="AP295" s="1058"/>
      <c r="AQ295" s="914"/>
      <c r="AR295" s="836"/>
      <c r="AS295" s="836"/>
      <c r="AT295" s="836"/>
      <c r="AU295" s="836"/>
      <c r="AV295" s="836"/>
      <c r="AW295" s="836"/>
      <c r="AX295" s="1097"/>
      <c r="AY295" s="1096"/>
      <c r="AZ295"/>
      <c r="BA295"/>
      <c r="BB295"/>
      <c r="BC295"/>
      <c r="BD295"/>
      <c r="BE295"/>
      <c r="BF295"/>
      <c r="BG295"/>
    </row>
    <row r="296" spans="1:59" ht="30" customHeight="1">
      <c r="A296" s="1098">
        <v>72</v>
      </c>
      <c r="B296" s="1218" t="str">
        <f>IF(基本情報入力シート!B111="", "",基本情報入力シート!B111)</f>
        <v/>
      </c>
      <c r="C296" s="1219"/>
      <c r="D296" s="1219"/>
      <c r="E296" s="1219"/>
      <c r="F296" s="1220"/>
      <c r="G296" s="1221" t="str">
        <f>IF(基本情報入力シート!L111="", "",基本情報入力シート!L111)</f>
        <v/>
      </c>
      <c r="H296" s="1221" t="str">
        <f>IF(基本情報入力シート!Q111="", "",基本情報入力シート!Q111)</f>
        <v/>
      </c>
      <c r="I296" s="1221" t="str">
        <f>IF(基本情報入力シート!V111="", "",基本情報入力シート!V111)</f>
        <v/>
      </c>
      <c r="J296" s="1221" t="str">
        <f>IF(基本情報入力シート!W111="", "",基本情報入力シート!W111)</f>
        <v/>
      </c>
      <c r="K296" s="1221" t="str">
        <f>IF(基本情報入力シート!X111="", "",基本情報入力シート!X111)</f>
        <v/>
      </c>
      <c r="L296" s="1222" t="str">
        <f>IF(基本情報入力シート!AC111=0, "",基本情報入力シート!AC111)</f>
        <v/>
      </c>
      <c r="M296" s="1215" t="str">
        <f>IF(基本情報入力シート!AD111="", "",基本情報入力シート!AD111)</f>
        <v/>
      </c>
      <c r="N296" s="1103"/>
      <c r="O296" s="1106" t="str">
        <f>IFERROR(VLOOKUP(K296,【参考】数式用２!$A$2:$AD$48,MATCH(N296,【参考】数式用２!$C$4:$AD$4,0)+2,0),"")</f>
        <v/>
      </c>
      <c r="P296" s="1055"/>
      <c r="Q296" s="1068" t="str">
        <f>IFERROR(VLOOKUP(K296,【参考】数式用２!$A$2:$AC$48,MATCH(P296,【参考】数式用２!$C$4:$AC$4,0)+2,0),"")</f>
        <v/>
      </c>
      <c r="R296" s="1071" t="s">
        <v>269</v>
      </c>
      <c r="S296" s="1059"/>
      <c r="T296" s="1062" t="s">
        <v>357</v>
      </c>
      <c r="U296" s="1059"/>
      <c r="V296" s="1062" t="s">
        <v>358</v>
      </c>
      <c r="W296" s="1059"/>
      <c r="X296" s="1062" t="s">
        <v>357</v>
      </c>
      <c r="Y296" s="1059"/>
      <c r="Z296" s="1062" t="s">
        <v>359</v>
      </c>
      <c r="AA296" s="1062" t="s">
        <v>172</v>
      </c>
      <c r="AB296" s="1062" t="str">
        <f>IF(S296&gt;=1,(W296*12+Y296)-(S296*12+U296)+1,"")</f>
        <v/>
      </c>
      <c r="AC296" s="1086" t="s">
        <v>360</v>
      </c>
      <c r="AD296" s="1065" t="str">
        <f>IFERROR(ROUNDDOWN(ROUND(L296*Q296,0)*M296,0)*AB296,"")</f>
        <v/>
      </c>
      <c r="AE296" s="1089" t="str">
        <f>IFERROR(ROUNDDOWN(ROUNDDOWN(ROUND(L296*VLOOKUP(K296,【参考】数式用２!$A$2:$AC$48,MATCH("処遇改善加算Ⅳ",【参考】数式用２!$C$4:$O$4,0)+2,0),0)*M296,0)*AB296*0.5,0), "")</f>
        <v/>
      </c>
      <c r="AF296" s="1074"/>
      <c r="AG296" s="1065" t="str">
        <f>IF(AND(AQ296&lt;&gt;"対象外", P296&lt;&gt;""),ROUNDDOWN(ROUND(L296*VLOOKUP(K296,【参考】数式用２!$A$2:$K$48,MATCH("ベア加算あり",【参考】数式用２!$C$4:$K$4,0)+2,0),0)*M296,0)*AB296,"")</f>
        <v/>
      </c>
      <c r="AH296" s="1083"/>
      <c r="AI296" s="1074"/>
      <c r="AJ296" s="1074"/>
      <c r="AK296" s="1077"/>
      <c r="AL296" s="1080"/>
      <c r="AM296" s="693" t="str">
        <f t="shared" ref="AM296" si="210">IF(Q296="","",IF(Q296&lt;O296,"！加算の要件上は問題ありませんが、令和６年度末の加算率と比較して、令和７年度の加算率が低くなっています。",""))</f>
        <v/>
      </c>
      <c r="AN296" s="385"/>
      <c r="AO296" s="1095" t="str">
        <f>IF(K296&lt;&gt;"","Q列に色付け","")</f>
        <v/>
      </c>
      <c r="AP296" s="1058" t="str">
        <f>IF(AND(AE296&lt;&gt;0,AE296&lt;&gt;""),IF(AF296="○","入力済","未入力"),"")</f>
        <v/>
      </c>
      <c r="AQ296" s="912" t="str">
        <f>IFERROR((VLOOKUP(N296, 【参考】数式用２!$BE$5:$BE$13, 1,FALSE)), "対象外")</f>
        <v>対象外</v>
      </c>
      <c r="AR296" s="836" t="str">
        <f>IF(AG296&lt;&gt;"",IF(AH296="○","入力済","未入力"),"")</f>
        <v/>
      </c>
      <c r="AS296" s="836" t="str">
        <f>IF(AND(P296&lt;&gt;"", AI296=""), "未入力", "入力済")</f>
        <v>入力済</v>
      </c>
      <c r="AT296" s="836" t="str">
        <f>IF(AND(P296&lt;&gt;"", P296&lt;&gt;"処遇改善加算Ⅳ", AJ296=""), "未入力", "入力済")</f>
        <v>入力済</v>
      </c>
      <c r="AU296" s="836" t="str">
        <f>IFERROR(VLOOKUP(K296, 【参考】数式用２!$BB$5:$BC$48, 2, FALSE), "")</f>
        <v/>
      </c>
      <c r="AV296" s="836" t="str">
        <f>IF(AND(P296&lt;&gt;"処遇改善加算Ⅲ",P296&lt;&gt;"処遇改善加算Ⅳ", P296&lt;&gt;"", AU296&lt;&gt;"対象外"), 1,"")</f>
        <v/>
      </c>
      <c r="AW296" s="836" t="str">
        <f>IFERROR("_"&amp;VLOOKUP(K296, 【参考】数式用２!$AG$2:$AH$48, 2, FALSE), "")</f>
        <v/>
      </c>
      <c r="AX296" s="1097" t="str">
        <f>IF(AND(P296="処遇改善加算Ⅰ", AL296=""), "未入力","入力済")</f>
        <v>入力済</v>
      </c>
      <c r="AY296" s="1094" t="str">
        <f>G296</f>
        <v/>
      </c>
      <c r="AZ296"/>
      <c r="BA296"/>
      <c r="BB296"/>
      <c r="BC296"/>
      <c r="BD296"/>
      <c r="BE296"/>
      <c r="BF296"/>
      <c r="BG296"/>
    </row>
    <row r="297" spans="1:59" ht="14.4">
      <c r="A297" s="1099"/>
      <c r="B297" s="1203"/>
      <c r="C297" s="1204"/>
      <c r="D297" s="1204"/>
      <c r="E297" s="1204"/>
      <c r="F297" s="1205"/>
      <c r="G297" s="1210"/>
      <c r="H297" s="1210"/>
      <c r="I297" s="1210"/>
      <c r="J297" s="1210"/>
      <c r="K297" s="1210"/>
      <c r="L297" s="1213"/>
      <c r="M297" s="1216"/>
      <c r="N297" s="1104"/>
      <c r="O297" s="1107"/>
      <c r="P297" s="1056"/>
      <c r="Q297" s="1069"/>
      <c r="R297" s="1072"/>
      <c r="S297" s="1060"/>
      <c r="T297" s="1063"/>
      <c r="U297" s="1060"/>
      <c r="V297" s="1063"/>
      <c r="W297" s="1060"/>
      <c r="X297" s="1063"/>
      <c r="Y297" s="1060"/>
      <c r="Z297" s="1063"/>
      <c r="AA297" s="1063"/>
      <c r="AB297" s="1063"/>
      <c r="AC297" s="1087"/>
      <c r="AD297" s="1066"/>
      <c r="AE297" s="1090"/>
      <c r="AF297" s="1075"/>
      <c r="AG297" s="1066"/>
      <c r="AH297" s="1084"/>
      <c r="AI297" s="1075"/>
      <c r="AJ297" s="1075"/>
      <c r="AK297" s="1078"/>
      <c r="AL297" s="1081"/>
      <c r="AM297" s="1092"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095"/>
      <c r="AP297" s="1058"/>
      <c r="AQ297" s="913"/>
      <c r="AR297" s="836"/>
      <c r="AS297" s="836"/>
      <c r="AT297" s="836"/>
      <c r="AU297" s="836"/>
      <c r="AV297" s="836"/>
      <c r="AW297" s="836"/>
      <c r="AX297" s="1097"/>
      <c r="AY297" s="1095"/>
      <c r="AZ297"/>
      <c r="BA297"/>
      <c r="BB297"/>
      <c r="BC297"/>
      <c r="BD297"/>
      <c r="BE297"/>
      <c r="BF297"/>
      <c r="BG297"/>
    </row>
    <row r="298" spans="1:59" ht="14.4">
      <c r="A298" s="1100"/>
      <c r="B298" s="1203"/>
      <c r="C298" s="1204"/>
      <c r="D298" s="1204"/>
      <c r="E298" s="1204"/>
      <c r="F298" s="1205"/>
      <c r="G298" s="1210"/>
      <c r="H298" s="1210"/>
      <c r="I298" s="1210"/>
      <c r="J298" s="1210"/>
      <c r="K298" s="1210"/>
      <c r="L298" s="1213"/>
      <c r="M298" s="1216"/>
      <c r="N298" s="1104"/>
      <c r="O298" s="1107"/>
      <c r="P298" s="1056"/>
      <c r="Q298" s="1069"/>
      <c r="R298" s="1072"/>
      <c r="S298" s="1060"/>
      <c r="T298" s="1063"/>
      <c r="U298" s="1060"/>
      <c r="V298" s="1063"/>
      <c r="W298" s="1060"/>
      <c r="X298" s="1063"/>
      <c r="Y298" s="1060"/>
      <c r="Z298" s="1063"/>
      <c r="AA298" s="1063"/>
      <c r="AB298" s="1063"/>
      <c r="AC298" s="1087"/>
      <c r="AD298" s="1066"/>
      <c r="AE298" s="1090"/>
      <c r="AF298" s="1075"/>
      <c r="AG298" s="1066"/>
      <c r="AH298" s="1084"/>
      <c r="AI298" s="1075"/>
      <c r="AJ298" s="1075"/>
      <c r="AK298" s="1078"/>
      <c r="AL298" s="1081"/>
      <c r="AM298" s="1093"/>
      <c r="AN298" s="385"/>
      <c r="AO298" s="1095"/>
      <c r="AP298" s="1058"/>
      <c r="AQ298" s="913"/>
      <c r="AR298" s="836"/>
      <c r="AS298" s="836"/>
      <c r="AT298" s="836"/>
      <c r="AU298" s="836"/>
      <c r="AV298" s="836"/>
      <c r="AW298" s="836"/>
      <c r="AX298" s="1097"/>
      <c r="AY298" s="1095"/>
      <c r="AZ298"/>
      <c r="BA298"/>
      <c r="BB298"/>
      <c r="BC298"/>
      <c r="BD298"/>
      <c r="BE298"/>
      <c r="BF298"/>
      <c r="BG298"/>
    </row>
    <row r="299" spans="1:59" ht="30" customHeight="1" thickBot="1">
      <c r="A299" s="1101"/>
      <c r="B299" s="1206"/>
      <c r="C299" s="1207"/>
      <c r="D299" s="1207"/>
      <c r="E299" s="1207"/>
      <c r="F299" s="1208"/>
      <c r="G299" s="1211"/>
      <c r="H299" s="1211"/>
      <c r="I299" s="1211"/>
      <c r="J299" s="1211"/>
      <c r="K299" s="1211"/>
      <c r="L299" s="1214"/>
      <c r="M299" s="1217"/>
      <c r="N299" s="1105"/>
      <c r="O299" s="1108"/>
      <c r="P299" s="1057"/>
      <c r="Q299" s="1070"/>
      <c r="R299" s="1073"/>
      <c r="S299" s="1061"/>
      <c r="T299" s="1064"/>
      <c r="U299" s="1061"/>
      <c r="V299" s="1064"/>
      <c r="W299" s="1061"/>
      <c r="X299" s="1064"/>
      <c r="Y299" s="1061"/>
      <c r="Z299" s="1064"/>
      <c r="AA299" s="1064"/>
      <c r="AB299" s="1064"/>
      <c r="AC299" s="1088"/>
      <c r="AD299" s="1067"/>
      <c r="AE299" s="1091"/>
      <c r="AF299" s="1076"/>
      <c r="AG299" s="1067"/>
      <c r="AH299" s="1085"/>
      <c r="AI299" s="1076"/>
      <c r="AJ299" s="1076"/>
      <c r="AK299" s="1079"/>
      <c r="AL299" s="1082"/>
      <c r="AM299" s="694"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096"/>
      <c r="AP299" s="1058"/>
      <c r="AQ299" s="914"/>
      <c r="AR299" s="836"/>
      <c r="AS299" s="836"/>
      <c r="AT299" s="836"/>
      <c r="AU299" s="836"/>
      <c r="AV299" s="836"/>
      <c r="AW299" s="836"/>
      <c r="AX299" s="1097"/>
      <c r="AY299" s="1096"/>
      <c r="AZ299"/>
      <c r="BA299"/>
      <c r="BB299"/>
      <c r="BC299"/>
      <c r="BD299"/>
      <c r="BE299"/>
      <c r="BF299"/>
      <c r="BG299"/>
    </row>
    <row r="300" spans="1:59" ht="30" customHeight="1">
      <c r="A300" s="1098">
        <v>73</v>
      </c>
      <c r="B300" s="1218" t="str">
        <f>IF(基本情報入力シート!B112="", "",基本情報入力シート!B112)</f>
        <v/>
      </c>
      <c r="C300" s="1219"/>
      <c r="D300" s="1219"/>
      <c r="E300" s="1219"/>
      <c r="F300" s="1220"/>
      <c r="G300" s="1221" t="str">
        <f>IF(基本情報入力シート!L112="", "",基本情報入力シート!L112)</f>
        <v/>
      </c>
      <c r="H300" s="1221" t="str">
        <f>IF(基本情報入力シート!Q112="", "",基本情報入力シート!Q112)</f>
        <v/>
      </c>
      <c r="I300" s="1221" t="str">
        <f>IF(基本情報入力シート!V112="", "",基本情報入力シート!V112)</f>
        <v/>
      </c>
      <c r="J300" s="1221" t="str">
        <f>IF(基本情報入力シート!W112="", "",基本情報入力シート!W112)</f>
        <v/>
      </c>
      <c r="K300" s="1221" t="str">
        <f>IF(基本情報入力シート!X112="", "",基本情報入力シート!X112)</f>
        <v/>
      </c>
      <c r="L300" s="1222" t="str">
        <f>IF(基本情報入力シート!AC112=0, "",基本情報入力シート!AC112)</f>
        <v/>
      </c>
      <c r="M300" s="1215" t="str">
        <f>IF(基本情報入力シート!AD112="", "",基本情報入力シート!AD112)</f>
        <v/>
      </c>
      <c r="N300" s="1103"/>
      <c r="O300" s="1106" t="str">
        <f>IFERROR(VLOOKUP(K300,【参考】数式用２!$A$2:$AD$48,MATCH(N300,【参考】数式用２!$C$4:$AD$4,0)+2,0),"")</f>
        <v/>
      </c>
      <c r="P300" s="1055"/>
      <c r="Q300" s="1068" t="str">
        <f>IFERROR(VLOOKUP(K300,【参考】数式用２!$A$2:$AC$48,MATCH(P300,【参考】数式用２!$C$4:$AC$4,0)+2,0),"")</f>
        <v/>
      </c>
      <c r="R300" s="1071" t="s">
        <v>269</v>
      </c>
      <c r="S300" s="1059"/>
      <c r="T300" s="1062" t="s">
        <v>357</v>
      </c>
      <c r="U300" s="1059"/>
      <c r="V300" s="1062" t="s">
        <v>358</v>
      </c>
      <c r="W300" s="1059"/>
      <c r="X300" s="1062" t="s">
        <v>357</v>
      </c>
      <c r="Y300" s="1059"/>
      <c r="Z300" s="1062" t="s">
        <v>359</v>
      </c>
      <c r="AA300" s="1062" t="s">
        <v>172</v>
      </c>
      <c r="AB300" s="1062" t="str">
        <f>IF(S300&gt;=1,(W300*12+Y300)-(S300*12+U300)+1,"")</f>
        <v/>
      </c>
      <c r="AC300" s="1086" t="s">
        <v>360</v>
      </c>
      <c r="AD300" s="1065" t="str">
        <f>IFERROR(ROUNDDOWN(ROUND(L300*Q300,0)*M300,0)*AB300,"")</f>
        <v/>
      </c>
      <c r="AE300" s="1089" t="str">
        <f>IFERROR(ROUNDDOWN(ROUNDDOWN(ROUND(L300*VLOOKUP(K300,【参考】数式用２!$A$2:$AC$48,MATCH("処遇改善加算Ⅳ",【参考】数式用２!$C$4:$O$4,0)+2,0),0)*M300,0)*AB300*0.5,0), "")</f>
        <v/>
      </c>
      <c r="AF300" s="1074"/>
      <c r="AG300" s="1065" t="str">
        <f>IF(AND(AQ300&lt;&gt;"対象外", P300&lt;&gt;""),ROUNDDOWN(ROUND(L300*VLOOKUP(K300,【参考】数式用２!$A$2:$K$48,MATCH("ベア加算あり",【参考】数式用２!$C$4:$K$4,0)+2,0),0)*M300,0)*AB300,"")</f>
        <v/>
      </c>
      <c r="AH300" s="1083"/>
      <c r="AI300" s="1074"/>
      <c r="AJ300" s="1074"/>
      <c r="AK300" s="1077"/>
      <c r="AL300" s="1080"/>
      <c r="AM300" s="693" t="str">
        <f t="shared" ref="AM300" si="213">IF(Q300="","",IF(Q300&lt;O300,"！加算の要件上は問題ありませんが、令和６年度末の加算率と比較して、令和７年度の加算率が低くなっています。",""))</f>
        <v/>
      </c>
      <c r="AN300" s="385"/>
      <c r="AO300" s="1094" t="str">
        <f>IF(K300&lt;&gt;"","Q列に色付け","")</f>
        <v/>
      </c>
      <c r="AP300" s="1058" t="str">
        <f>IF(AND(AE300&lt;&gt;0,AE300&lt;&gt;""),IF(AF300="○","入力済","未入力"),"")</f>
        <v/>
      </c>
      <c r="AQ300" s="912" t="str">
        <f>IFERROR((VLOOKUP(N300, 【参考】数式用２!$BE$5:$BE$13, 1,FALSE)), "対象外")</f>
        <v>対象外</v>
      </c>
      <c r="AR300" s="836" t="str">
        <f>IF(AG300&lt;&gt;"",IF(AH300="○","入力済","未入力"),"")</f>
        <v/>
      </c>
      <c r="AS300" s="836" t="str">
        <f>IF(AND(P300&lt;&gt;"", AI300=""), "未入力", "入力済")</f>
        <v>入力済</v>
      </c>
      <c r="AT300" s="836" t="str">
        <f>IF(AND(P300&lt;&gt;"", P300&lt;&gt;"処遇改善加算Ⅳ", AJ300=""), "未入力", "入力済")</f>
        <v>入力済</v>
      </c>
      <c r="AU300" s="836" t="str">
        <f>IFERROR(VLOOKUP(K300, 【参考】数式用２!$BB$5:$BC$48, 2, FALSE), "")</f>
        <v/>
      </c>
      <c r="AV300" s="836" t="str">
        <f>IF(AND(P300&lt;&gt;"処遇改善加算Ⅲ",P300&lt;&gt;"処遇改善加算Ⅳ", P300&lt;&gt;"", AU300&lt;&gt;"対象外"), 1,"")</f>
        <v/>
      </c>
      <c r="AW300" s="836" t="str">
        <f>IFERROR("_"&amp;VLOOKUP(K300, 【参考】数式用２!$AG$2:$AH$48, 2, FALSE), "")</f>
        <v/>
      </c>
      <c r="AX300" s="1097" t="str">
        <f>IF(AND(P300="処遇改善加算Ⅰ", AL300=""), "未入力","入力済")</f>
        <v>入力済</v>
      </c>
      <c r="AY300" s="1094" t="str">
        <f>G300</f>
        <v/>
      </c>
      <c r="AZ300"/>
      <c r="BA300"/>
      <c r="BB300"/>
      <c r="BC300"/>
      <c r="BD300"/>
      <c r="BE300"/>
      <c r="BF300"/>
      <c r="BG300"/>
    </row>
    <row r="301" spans="1:59" ht="14.4">
      <c r="A301" s="1099"/>
      <c r="B301" s="1203"/>
      <c r="C301" s="1204"/>
      <c r="D301" s="1204"/>
      <c r="E301" s="1204"/>
      <c r="F301" s="1205"/>
      <c r="G301" s="1210"/>
      <c r="H301" s="1210"/>
      <c r="I301" s="1210"/>
      <c r="J301" s="1210"/>
      <c r="K301" s="1210"/>
      <c r="L301" s="1213"/>
      <c r="M301" s="1216"/>
      <c r="N301" s="1104"/>
      <c r="O301" s="1107"/>
      <c r="P301" s="1056"/>
      <c r="Q301" s="1069"/>
      <c r="R301" s="1072"/>
      <c r="S301" s="1060"/>
      <c r="T301" s="1063"/>
      <c r="U301" s="1060"/>
      <c r="V301" s="1063"/>
      <c r="W301" s="1060"/>
      <c r="X301" s="1063"/>
      <c r="Y301" s="1060"/>
      <c r="Z301" s="1063"/>
      <c r="AA301" s="1063"/>
      <c r="AB301" s="1063"/>
      <c r="AC301" s="1087"/>
      <c r="AD301" s="1066"/>
      <c r="AE301" s="1090"/>
      <c r="AF301" s="1075"/>
      <c r="AG301" s="1066"/>
      <c r="AH301" s="1084"/>
      <c r="AI301" s="1075"/>
      <c r="AJ301" s="1075"/>
      <c r="AK301" s="1078"/>
      <c r="AL301" s="1081"/>
      <c r="AM301" s="1092"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095"/>
      <c r="AP301" s="1058"/>
      <c r="AQ301" s="913"/>
      <c r="AR301" s="836"/>
      <c r="AS301" s="836"/>
      <c r="AT301" s="836"/>
      <c r="AU301" s="836"/>
      <c r="AV301" s="836"/>
      <c r="AW301" s="836"/>
      <c r="AX301" s="1097"/>
      <c r="AY301" s="1095"/>
      <c r="AZ301"/>
      <c r="BA301"/>
      <c r="BB301"/>
      <c r="BC301"/>
      <c r="BD301"/>
      <c r="BE301"/>
      <c r="BF301"/>
      <c r="BG301"/>
    </row>
    <row r="302" spans="1:59" ht="14.4">
      <c r="A302" s="1100"/>
      <c r="B302" s="1203"/>
      <c r="C302" s="1204"/>
      <c r="D302" s="1204"/>
      <c r="E302" s="1204"/>
      <c r="F302" s="1205"/>
      <c r="G302" s="1210"/>
      <c r="H302" s="1210"/>
      <c r="I302" s="1210"/>
      <c r="J302" s="1210"/>
      <c r="K302" s="1210"/>
      <c r="L302" s="1213"/>
      <c r="M302" s="1216"/>
      <c r="N302" s="1104"/>
      <c r="O302" s="1107"/>
      <c r="P302" s="1056"/>
      <c r="Q302" s="1069"/>
      <c r="R302" s="1072"/>
      <c r="S302" s="1060"/>
      <c r="T302" s="1063"/>
      <c r="U302" s="1060"/>
      <c r="V302" s="1063"/>
      <c r="W302" s="1060"/>
      <c r="X302" s="1063"/>
      <c r="Y302" s="1060"/>
      <c r="Z302" s="1063"/>
      <c r="AA302" s="1063"/>
      <c r="AB302" s="1063"/>
      <c r="AC302" s="1087"/>
      <c r="AD302" s="1066"/>
      <c r="AE302" s="1090"/>
      <c r="AF302" s="1075"/>
      <c r="AG302" s="1066"/>
      <c r="AH302" s="1084"/>
      <c r="AI302" s="1075"/>
      <c r="AJ302" s="1075"/>
      <c r="AK302" s="1078"/>
      <c r="AL302" s="1081"/>
      <c r="AM302" s="1093"/>
      <c r="AN302" s="385"/>
      <c r="AO302" s="1095"/>
      <c r="AP302" s="1058"/>
      <c r="AQ302" s="913"/>
      <c r="AR302" s="836"/>
      <c r="AS302" s="836"/>
      <c r="AT302" s="836"/>
      <c r="AU302" s="836"/>
      <c r="AV302" s="836"/>
      <c r="AW302" s="836"/>
      <c r="AX302" s="1097"/>
      <c r="AY302" s="1095"/>
      <c r="AZ302"/>
      <c r="BA302"/>
      <c r="BB302"/>
      <c r="BC302"/>
      <c r="BD302"/>
      <c r="BE302"/>
      <c r="BF302"/>
      <c r="BG302"/>
    </row>
    <row r="303" spans="1:59" ht="30" customHeight="1" thickBot="1">
      <c r="A303" s="1101"/>
      <c r="B303" s="1206"/>
      <c r="C303" s="1207"/>
      <c r="D303" s="1207"/>
      <c r="E303" s="1207"/>
      <c r="F303" s="1208"/>
      <c r="G303" s="1211"/>
      <c r="H303" s="1211"/>
      <c r="I303" s="1211"/>
      <c r="J303" s="1211"/>
      <c r="K303" s="1211"/>
      <c r="L303" s="1214"/>
      <c r="M303" s="1217"/>
      <c r="N303" s="1105"/>
      <c r="O303" s="1108"/>
      <c r="P303" s="1057"/>
      <c r="Q303" s="1070"/>
      <c r="R303" s="1073"/>
      <c r="S303" s="1061"/>
      <c r="T303" s="1064"/>
      <c r="U303" s="1061"/>
      <c r="V303" s="1064"/>
      <c r="W303" s="1061"/>
      <c r="X303" s="1064"/>
      <c r="Y303" s="1061"/>
      <c r="Z303" s="1064"/>
      <c r="AA303" s="1064"/>
      <c r="AB303" s="1064"/>
      <c r="AC303" s="1088"/>
      <c r="AD303" s="1067"/>
      <c r="AE303" s="1091"/>
      <c r="AF303" s="1076"/>
      <c r="AG303" s="1067"/>
      <c r="AH303" s="1085"/>
      <c r="AI303" s="1076"/>
      <c r="AJ303" s="1076"/>
      <c r="AK303" s="1079"/>
      <c r="AL303" s="1082"/>
      <c r="AM303" s="694"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096"/>
      <c r="AP303" s="1058"/>
      <c r="AQ303" s="914"/>
      <c r="AR303" s="836"/>
      <c r="AS303" s="836"/>
      <c r="AT303" s="836"/>
      <c r="AU303" s="836"/>
      <c r="AV303" s="836"/>
      <c r="AW303" s="836"/>
      <c r="AX303" s="1097"/>
      <c r="AY303" s="1096"/>
      <c r="AZ303"/>
      <c r="BA303"/>
      <c r="BB303"/>
      <c r="BC303"/>
      <c r="BD303"/>
      <c r="BE303"/>
      <c r="BF303"/>
      <c r="BG303"/>
    </row>
    <row r="304" spans="1:59" ht="30" customHeight="1">
      <c r="A304" s="1098">
        <v>74</v>
      </c>
      <c r="B304" s="1218" t="str">
        <f>IF(基本情報入力シート!B113="", "",基本情報入力シート!B113)</f>
        <v/>
      </c>
      <c r="C304" s="1219"/>
      <c r="D304" s="1219"/>
      <c r="E304" s="1219"/>
      <c r="F304" s="1220"/>
      <c r="G304" s="1221" t="str">
        <f>IF(基本情報入力シート!L113="", "",基本情報入力シート!L113)</f>
        <v/>
      </c>
      <c r="H304" s="1221" t="str">
        <f>IF(基本情報入力シート!Q113="", "",基本情報入力シート!Q113)</f>
        <v/>
      </c>
      <c r="I304" s="1221" t="str">
        <f>IF(基本情報入力シート!V113="", "",基本情報入力シート!V113)</f>
        <v/>
      </c>
      <c r="J304" s="1221" t="str">
        <f>IF(基本情報入力シート!W113="", "",基本情報入力シート!W113)</f>
        <v/>
      </c>
      <c r="K304" s="1221" t="str">
        <f>IF(基本情報入力シート!X113="", "",基本情報入力シート!X113)</f>
        <v/>
      </c>
      <c r="L304" s="1222" t="str">
        <f>IF(基本情報入力シート!AC113=0, "",基本情報入力シート!AC113)</f>
        <v/>
      </c>
      <c r="M304" s="1215" t="str">
        <f>IF(基本情報入力シート!AD113="", "",基本情報入力シート!AD113)</f>
        <v/>
      </c>
      <c r="N304" s="1103"/>
      <c r="O304" s="1106" t="str">
        <f>IFERROR(VLOOKUP(K304,【参考】数式用２!$A$2:$AD$48,MATCH(N304,【参考】数式用２!$C$4:$AD$4,0)+2,0),"")</f>
        <v/>
      </c>
      <c r="P304" s="1055"/>
      <c r="Q304" s="1068" t="str">
        <f>IFERROR(VLOOKUP(K304,【参考】数式用２!$A$2:$AC$48,MATCH(P304,【参考】数式用２!$C$4:$AC$4,0)+2,0),"")</f>
        <v/>
      </c>
      <c r="R304" s="1071" t="s">
        <v>269</v>
      </c>
      <c r="S304" s="1059"/>
      <c r="T304" s="1062" t="s">
        <v>357</v>
      </c>
      <c r="U304" s="1059"/>
      <c r="V304" s="1062" t="s">
        <v>358</v>
      </c>
      <c r="W304" s="1059"/>
      <c r="X304" s="1062" t="s">
        <v>357</v>
      </c>
      <c r="Y304" s="1059"/>
      <c r="Z304" s="1062" t="s">
        <v>359</v>
      </c>
      <c r="AA304" s="1062" t="s">
        <v>172</v>
      </c>
      <c r="AB304" s="1062" t="str">
        <f>IF(S304&gt;=1,(W304*12+Y304)-(S304*12+U304)+1,"")</f>
        <v/>
      </c>
      <c r="AC304" s="1086" t="s">
        <v>360</v>
      </c>
      <c r="AD304" s="1065" t="str">
        <f>IFERROR(ROUNDDOWN(ROUND(L304*Q304,0)*M304,0)*AB304,"")</f>
        <v/>
      </c>
      <c r="AE304" s="1089" t="str">
        <f>IFERROR(ROUNDDOWN(ROUNDDOWN(ROUND(L304*VLOOKUP(K304,【参考】数式用２!$A$2:$AC$48,MATCH("処遇改善加算Ⅳ",【参考】数式用２!$C$4:$O$4,0)+2,0),0)*M304,0)*AB304*0.5,0), "")</f>
        <v/>
      </c>
      <c r="AF304" s="1074"/>
      <c r="AG304" s="1065" t="str">
        <f>IF(AND(AQ304&lt;&gt;"対象外", P304&lt;&gt;""),ROUNDDOWN(ROUND(L304*VLOOKUP(K304,【参考】数式用２!$A$2:$K$48,MATCH("ベア加算あり",【参考】数式用２!$C$4:$K$4,0)+2,0),0)*M304,0)*AB304,"")</f>
        <v/>
      </c>
      <c r="AH304" s="1083"/>
      <c r="AI304" s="1074"/>
      <c r="AJ304" s="1074"/>
      <c r="AK304" s="1077"/>
      <c r="AL304" s="1080"/>
      <c r="AM304" s="693" t="str">
        <f t="shared" ref="AM304" si="216">IF(Q304="","",IF(Q304&lt;O304,"！加算の要件上は問題ありませんが、令和６年度末の加算率と比較して、令和７年度の加算率が低くなっています。",""))</f>
        <v/>
      </c>
      <c r="AN304" s="385"/>
      <c r="AO304" s="1095" t="str">
        <f>IF(K304&lt;&gt;"","Q列に色付け","")</f>
        <v/>
      </c>
      <c r="AP304" s="1058" t="str">
        <f>IF(AND(AE304&lt;&gt;0,AE304&lt;&gt;""),IF(AF304="○","入力済","未入力"),"")</f>
        <v/>
      </c>
      <c r="AQ304" s="912" t="str">
        <f>IFERROR((VLOOKUP(N304, 【参考】数式用２!$BE$5:$BE$13, 1,FALSE)), "対象外")</f>
        <v>対象外</v>
      </c>
      <c r="AR304" s="836" t="str">
        <f>IF(AG304&lt;&gt;"",IF(AH304="○","入力済","未入力"),"")</f>
        <v/>
      </c>
      <c r="AS304" s="836" t="str">
        <f>IF(AND(P304&lt;&gt;"", AI304=""), "未入力", "入力済")</f>
        <v>入力済</v>
      </c>
      <c r="AT304" s="836" t="str">
        <f>IF(AND(P304&lt;&gt;"", P304&lt;&gt;"処遇改善加算Ⅳ", AJ304=""), "未入力", "入力済")</f>
        <v>入力済</v>
      </c>
      <c r="AU304" s="836" t="str">
        <f>IFERROR(VLOOKUP(K304, 【参考】数式用２!$BB$5:$BC$48, 2, FALSE), "")</f>
        <v/>
      </c>
      <c r="AV304" s="836" t="str">
        <f>IF(AND(P304&lt;&gt;"処遇改善加算Ⅲ",P304&lt;&gt;"処遇改善加算Ⅳ", P304&lt;&gt;"", AU304&lt;&gt;"対象外"), 1,"")</f>
        <v/>
      </c>
      <c r="AW304" s="836" t="str">
        <f>IFERROR("_"&amp;VLOOKUP(K304, 【参考】数式用２!$AG$2:$AH$48, 2, FALSE), "")</f>
        <v/>
      </c>
      <c r="AX304" s="1097" t="str">
        <f>IF(AND(P304="処遇改善加算Ⅰ", AL304=""), "未入力","入力済")</f>
        <v>入力済</v>
      </c>
      <c r="AY304" s="1094" t="str">
        <f>G304</f>
        <v/>
      </c>
      <c r="AZ304"/>
      <c r="BA304"/>
      <c r="BB304"/>
      <c r="BC304"/>
      <c r="BD304"/>
      <c r="BE304"/>
      <c r="BF304"/>
      <c r="BG304"/>
    </row>
    <row r="305" spans="1:59" ht="14.4">
      <c r="A305" s="1099"/>
      <c r="B305" s="1203"/>
      <c r="C305" s="1204"/>
      <c r="D305" s="1204"/>
      <c r="E305" s="1204"/>
      <c r="F305" s="1205"/>
      <c r="G305" s="1210"/>
      <c r="H305" s="1210"/>
      <c r="I305" s="1210"/>
      <c r="J305" s="1210"/>
      <c r="K305" s="1210"/>
      <c r="L305" s="1213"/>
      <c r="M305" s="1216"/>
      <c r="N305" s="1104"/>
      <c r="O305" s="1107"/>
      <c r="P305" s="1056"/>
      <c r="Q305" s="1069"/>
      <c r="R305" s="1072"/>
      <c r="S305" s="1060"/>
      <c r="T305" s="1063"/>
      <c r="U305" s="1060"/>
      <c r="V305" s="1063"/>
      <c r="W305" s="1060"/>
      <c r="X305" s="1063"/>
      <c r="Y305" s="1060"/>
      <c r="Z305" s="1063"/>
      <c r="AA305" s="1063"/>
      <c r="AB305" s="1063"/>
      <c r="AC305" s="1087"/>
      <c r="AD305" s="1066"/>
      <c r="AE305" s="1090"/>
      <c r="AF305" s="1075"/>
      <c r="AG305" s="1066"/>
      <c r="AH305" s="1084"/>
      <c r="AI305" s="1075"/>
      <c r="AJ305" s="1075"/>
      <c r="AK305" s="1078"/>
      <c r="AL305" s="1081"/>
      <c r="AM305" s="1092"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095"/>
      <c r="AP305" s="1058"/>
      <c r="AQ305" s="913"/>
      <c r="AR305" s="836"/>
      <c r="AS305" s="836"/>
      <c r="AT305" s="836"/>
      <c r="AU305" s="836"/>
      <c r="AV305" s="836"/>
      <c r="AW305" s="836"/>
      <c r="AX305" s="1097"/>
      <c r="AY305" s="1095"/>
      <c r="AZ305"/>
      <c r="BA305"/>
      <c r="BB305"/>
      <c r="BC305"/>
      <c r="BD305"/>
      <c r="BE305"/>
      <c r="BF305"/>
      <c r="BG305"/>
    </row>
    <row r="306" spans="1:59" ht="14.4">
      <c r="A306" s="1100"/>
      <c r="B306" s="1203"/>
      <c r="C306" s="1204"/>
      <c r="D306" s="1204"/>
      <c r="E306" s="1204"/>
      <c r="F306" s="1205"/>
      <c r="G306" s="1210"/>
      <c r="H306" s="1210"/>
      <c r="I306" s="1210"/>
      <c r="J306" s="1210"/>
      <c r="K306" s="1210"/>
      <c r="L306" s="1213"/>
      <c r="M306" s="1216"/>
      <c r="N306" s="1104"/>
      <c r="O306" s="1107"/>
      <c r="P306" s="1056"/>
      <c r="Q306" s="1069"/>
      <c r="R306" s="1072"/>
      <c r="S306" s="1060"/>
      <c r="T306" s="1063"/>
      <c r="U306" s="1060"/>
      <c r="V306" s="1063"/>
      <c r="W306" s="1060"/>
      <c r="X306" s="1063"/>
      <c r="Y306" s="1060"/>
      <c r="Z306" s="1063"/>
      <c r="AA306" s="1063"/>
      <c r="AB306" s="1063"/>
      <c r="AC306" s="1087"/>
      <c r="AD306" s="1066"/>
      <c r="AE306" s="1090"/>
      <c r="AF306" s="1075"/>
      <c r="AG306" s="1066"/>
      <c r="AH306" s="1084"/>
      <c r="AI306" s="1075"/>
      <c r="AJ306" s="1075"/>
      <c r="AK306" s="1078"/>
      <c r="AL306" s="1081"/>
      <c r="AM306" s="1093"/>
      <c r="AN306" s="385"/>
      <c r="AO306" s="1095"/>
      <c r="AP306" s="1058"/>
      <c r="AQ306" s="913"/>
      <c r="AR306" s="836"/>
      <c r="AS306" s="836"/>
      <c r="AT306" s="836"/>
      <c r="AU306" s="836"/>
      <c r="AV306" s="836"/>
      <c r="AW306" s="836"/>
      <c r="AX306" s="1097"/>
      <c r="AY306" s="1095"/>
      <c r="AZ306"/>
      <c r="BA306"/>
      <c r="BB306"/>
      <c r="BC306"/>
      <c r="BD306"/>
      <c r="BE306"/>
      <c r="BF306"/>
      <c r="BG306"/>
    </row>
    <row r="307" spans="1:59" ht="30" customHeight="1" thickBot="1">
      <c r="A307" s="1101"/>
      <c r="B307" s="1206"/>
      <c r="C307" s="1207"/>
      <c r="D307" s="1207"/>
      <c r="E307" s="1207"/>
      <c r="F307" s="1208"/>
      <c r="G307" s="1211"/>
      <c r="H307" s="1211"/>
      <c r="I307" s="1211"/>
      <c r="J307" s="1211"/>
      <c r="K307" s="1211"/>
      <c r="L307" s="1214"/>
      <c r="M307" s="1217"/>
      <c r="N307" s="1105"/>
      <c r="O307" s="1108"/>
      <c r="P307" s="1057"/>
      <c r="Q307" s="1070"/>
      <c r="R307" s="1073"/>
      <c r="S307" s="1061"/>
      <c r="T307" s="1064"/>
      <c r="U307" s="1061"/>
      <c r="V307" s="1064"/>
      <c r="W307" s="1061"/>
      <c r="X307" s="1064"/>
      <c r="Y307" s="1061"/>
      <c r="Z307" s="1064"/>
      <c r="AA307" s="1064"/>
      <c r="AB307" s="1064"/>
      <c r="AC307" s="1088"/>
      <c r="AD307" s="1067"/>
      <c r="AE307" s="1091"/>
      <c r="AF307" s="1076"/>
      <c r="AG307" s="1067"/>
      <c r="AH307" s="1085"/>
      <c r="AI307" s="1076"/>
      <c r="AJ307" s="1076"/>
      <c r="AK307" s="1079"/>
      <c r="AL307" s="1082"/>
      <c r="AM307" s="694"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096"/>
      <c r="AP307" s="1058"/>
      <c r="AQ307" s="914"/>
      <c r="AR307" s="836"/>
      <c r="AS307" s="836"/>
      <c r="AT307" s="836"/>
      <c r="AU307" s="836"/>
      <c r="AV307" s="836"/>
      <c r="AW307" s="836"/>
      <c r="AX307" s="1097"/>
      <c r="AY307" s="1096"/>
      <c r="AZ307"/>
      <c r="BA307"/>
      <c r="BB307"/>
      <c r="BC307"/>
      <c r="BD307"/>
      <c r="BE307"/>
      <c r="BF307"/>
      <c r="BG307"/>
    </row>
    <row r="308" spans="1:59" ht="30" customHeight="1">
      <c r="A308" s="1098">
        <v>75</v>
      </c>
      <c r="B308" s="1218" t="str">
        <f>IF(基本情報入力シート!B114="", "",基本情報入力シート!B114)</f>
        <v/>
      </c>
      <c r="C308" s="1219"/>
      <c r="D308" s="1219"/>
      <c r="E308" s="1219"/>
      <c r="F308" s="1220"/>
      <c r="G308" s="1221" t="str">
        <f>IF(基本情報入力シート!L114="", "",基本情報入力シート!L114)</f>
        <v/>
      </c>
      <c r="H308" s="1221" t="str">
        <f>IF(基本情報入力シート!Q114="", "",基本情報入力シート!Q114)</f>
        <v/>
      </c>
      <c r="I308" s="1221" t="str">
        <f>IF(基本情報入力シート!V114="", "",基本情報入力シート!V114)</f>
        <v/>
      </c>
      <c r="J308" s="1221" t="str">
        <f>IF(基本情報入力シート!W114="", "",基本情報入力シート!W114)</f>
        <v/>
      </c>
      <c r="K308" s="1221" t="str">
        <f>IF(基本情報入力シート!X114="", "",基本情報入力シート!X114)</f>
        <v/>
      </c>
      <c r="L308" s="1222" t="str">
        <f>IF(基本情報入力シート!AC114=0, "",基本情報入力シート!AC114)</f>
        <v/>
      </c>
      <c r="M308" s="1215" t="str">
        <f>IF(基本情報入力シート!AD114="", "",基本情報入力シート!AD114)</f>
        <v/>
      </c>
      <c r="N308" s="1103"/>
      <c r="O308" s="1106" t="str">
        <f>IFERROR(VLOOKUP(K308,【参考】数式用２!$A$2:$AD$48,MATCH(N308,【参考】数式用２!$C$4:$AD$4,0)+2,0),"")</f>
        <v/>
      </c>
      <c r="P308" s="1055"/>
      <c r="Q308" s="1068" t="str">
        <f>IFERROR(VLOOKUP(K308,【参考】数式用２!$A$2:$AC$48,MATCH(P308,【参考】数式用２!$C$4:$AC$4,0)+2,0),"")</f>
        <v/>
      </c>
      <c r="R308" s="1071" t="s">
        <v>269</v>
      </c>
      <c r="S308" s="1059"/>
      <c r="T308" s="1062" t="s">
        <v>357</v>
      </c>
      <c r="U308" s="1059"/>
      <c r="V308" s="1062" t="s">
        <v>358</v>
      </c>
      <c r="W308" s="1059"/>
      <c r="X308" s="1062" t="s">
        <v>357</v>
      </c>
      <c r="Y308" s="1059"/>
      <c r="Z308" s="1062" t="s">
        <v>359</v>
      </c>
      <c r="AA308" s="1062" t="s">
        <v>172</v>
      </c>
      <c r="AB308" s="1062" t="str">
        <f>IF(S308&gt;=1,(W308*12+Y308)-(S308*12+U308)+1,"")</f>
        <v/>
      </c>
      <c r="AC308" s="1086" t="s">
        <v>360</v>
      </c>
      <c r="AD308" s="1065" t="str">
        <f>IFERROR(ROUNDDOWN(ROUND(L308*Q308,0)*M308,0)*AB308,"")</f>
        <v/>
      </c>
      <c r="AE308" s="1089" t="str">
        <f>IFERROR(ROUNDDOWN(ROUNDDOWN(ROUND(L308*VLOOKUP(K308,【参考】数式用２!$A$2:$AC$48,MATCH("処遇改善加算Ⅳ",【参考】数式用２!$C$4:$O$4,0)+2,0),0)*M308,0)*AB308*0.5,0), "")</f>
        <v/>
      </c>
      <c r="AF308" s="1074"/>
      <c r="AG308" s="1065" t="str">
        <f>IF(AND(AQ308&lt;&gt;"対象外", P308&lt;&gt;""),ROUNDDOWN(ROUND(L308*VLOOKUP(K308,【参考】数式用２!$A$2:$K$48,MATCH("ベア加算あり",【参考】数式用２!$C$4:$K$4,0)+2,0),0)*M308,0)*AB308,"")</f>
        <v/>
      </c>
      <c r="AH308" s="1083"/>
      <c r="AI308" s="1074"/>
      <c r="AJ308" s="1074"/>
      <c r="AK308" s="1077"/>
      <c r="AL308" s="1080"/>
      <c r="AM308" s="693" t="str">
        <f t="shared" ref="AM308" si="219">IF(Q308="","",IF(Q308&lt;O308,"！加算の要件上は問題ありませんが、令和６年度末の加算率と比較して、令和７年度の加算率が低くなっています。",""))</f>
        <v/>
      </c>
      <c r="AN308" s="385"/>
      <c r="AO308" s="1094" t="str">
        <f>IF(K308&lt;&gt;"","Q列に色付け","")</f>
        <v/>
      </c>
      <c r="AP308" s="1058" t="str">
        <f>IF(AND(AE308&lt;&gt;0,AE308&lt;&gt;""),IF(AF308="○","入力済","未入力"),"")</f>
        <v/>
      </c>
      <c r="AQ308" s="912" t="str">
        <f>IFERROR((VLOOKUP(N308, 【参考】数式用２!$BE$5:$BE$13, 1,FALSE)), "対象外")</f>
        <v>対象外</v>
      </c>
      <c r="AR308" s="836" t="str">
        <f>IF(AG308&lt;&gt;"",IF(AH308="○","入力済","未入力"),"")</f>
        <v/>
      </c>
      <c r="AS308" s="836" t="str">
        <f>IF(AND(P308&lt;&gt;"", AI308=""), "未入力", "入力済")</f>
        <v>入力済</v>
      </c>
      <c r="AT308" s="836" t="str">
        <f>IF(AND(P308&lt;&gt;"", P308&lt;&gt;"処遇改善加算Ⅳ", AJ308=""), "未入力", "入力済")</f>
        <v>入力済</v>
      </c>
      <c r="AU308" s="836" t="str">
        <f>IFERROR(VLOOKUP(K308, 【参考】数式用２!$BB$5:$BC$48, 2, FALSE), "")</f>
        <v/>
      </c>
      <c r="AV308" s="836" t="str">
        <f>IF(AND(P308&lt;&gt;"処遇改善加算Ⅲ",P308&lt;&gt;"処遇改善加算Ⅳ", P308&lt;&gt;"", AU308&lt;&gt;"対象外"), 1,"")</f>
        <v/>
      </c>
      <c r="AW308" s="836" t="str">
        <f>IFERROR("_"&amp;VLOOKUP(K308, 【参考】数式用２!$AG$2:$AH$48, 2, FALSE), "")</f>
        <v/>
      </c>
      <c r="AX308" s="1097" t="str">
        <f>IF(AND(P308="処遇改善加算Ⅰ", AL308=""), "未入力","入力済")</f>
        <v>入力済</v>
      </c>
      <c r="AY308" s="1094" t="str">
        <f>G308</f>
        <v/>
      </c>
      <c r="AZ308"/>
      <c r="BA308"/>
      <c r="BB308"/>
      <c r="BC308"/>
      <c r="BD308"/>
      <c r="BE308"/>
      <c r="BF308"/>
      <c r="BG308"/>
    </row>
    <row r="309" spans="1:59" ht="14.4">
      <c r="A309" s="1099"/>
      <c r="B309" s="1203"/>
      <c r="C309" s="1204"/>
      <c r="D309" s="1204"/>
      <c r="E309" s="1204"/>
      <c r="F309" s="1205"/>
      <c r="G309" s="1210"/>
      <c r="H309" s="1210"/>
      <c r="I309" s="1210"/>
      <c r="J309" s="1210"/>
      <c r="K309" s="1210"/>
      <c r="L309" s="1213"/>
      <c r="M309" s="1216"/>
      <c r="N309" s="1104"/>
      <c r="O309" s="1107"/>
      <c r="P309" s="1056"/>
      <c r="Q309" s="1069"/>
      <c r="R309" s="1072"/>
      <c r="S309" s="1060"/>
      <c r="T309" s="1063"/>
      <c r="U309" s="1060"/>
      <c r="V309" s="1063"/>
      <c r="W309" s="1060"/>
      <c r="X309" s="1063"/>
      <c r="Y309" s="1060"/>
      <c r="Z309" s="1063"/>
      <c r="AA309" s="1063"/>
      <c r="AB309" s="1063"/>
      <c r="AC309" s="1087"/>
      <c r="AD309" s="1066"/>
      <c r="AE309" s="1090"/>
      <c r="AF309" s="1075"/>
      <c r="AG309" s="1066"/>
      <c r="AH309" s="1084"/>
      <c r="AI309" s="1075"/>
      <c r="AJ309" s="1075"/>
      <c r="AK309" s="1078"/>
      <c r="AL309" s="1081"/>
      <c r="AM309" s="1092"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095"/>
      <c r="AP309" s="1058"/>
      <c r="AQ309" s="913"/>
      <c r="AR309" s="836"/>
      <c r="AS309" s="836"/>
      <c r="AT309" s="836"/>
      <c r="AU309" s="836"/>
      <c r="AV309" s="836"/>
      <c r="AW309" s="836"/>
      <c r="AX309" s="1097"/>
      <c r="AY309" s="1095"/>
      <c r="AZ309"/>
      <c r="BA309"/>
      <c r="BB309"/>
      <c r="BC309"/>
      <c r="BD309"/>
      <c r="BE309"/>
      <c r="BF309"/>
      <c r="BG309"/>
    </row>
    <row r="310" spans="1:59" ht="14.4">
      <c r="A310" s="1100"/>
      <c r="B310" s="1203"/>
      <c r="C310" s="1204"/>
      <c r="D310" s="1204"/>
      <c r="E310" s="1204"/>
      <c r="F310" s="1205"/>
      <c r="G310" s="1210"/>
      <c r="H310" s="1210"/>
      <c r="I310" s="1210"/>
      <c r="J310" s="1210"/>
      <c r="K310" s="1210"/>
      <c r="L310" s="1213"/>
      <c r="M310" s="1216"/>
      <c r="N310" s="1104"/>
      <c r="O310" s="1107"/>
      <c r="P310" s="1056"/>
      <c r="Q310" s="1069"/>
      <c r="R310" s="1072"/>
      <c r="S310" s="1060"/>
      <c r="T310" s="1063"/>
      <c r="U310" s="1060"/>
      <c r="V310" s="1063"/>
      <c r="W310" s="1060"/>
      <c r="X310" s="1063"/>
      <c r="Y310" s="1060"/>
      <c r="Z310" s="1063"/>
      <c r="AA310" s="1063"/>
      <c r="AB310" s="1063"/>
      <c r="AC310" s="1087"/>
      <c r="AD310" s="1066"/>
      <c r="AE310" s="1090"/>
      <c r="AF310" s="1075"/>
      <c r="AG310" s="1066"/>
      <c r="AH310" s="1084"/>
      <c r="AI310" s="1075"/>
      <c r="AJ310" s="1075"/>
      <c r="AK310" s="1078"/>
      <c r="AL310" s="1081"/>
      <c r="AM310" s="1093"/>
      <c r="AN310" s="385"/>
      <c r="AO310" s="1095"/>
      <c r="AP310" s="1058"/>
      <c r="AQ310" s="913"/>
      <c r="AR310" s="836"/>
      <c r="AS310" s="836"/>
      <c r="AT310" s="836"/>
      <c r="AU310" s="836"/>
      <c r="AV310" s="836"/>
      <c r="AW310" s="836"/>
      <c r="AX310" s="1097"/>
      <c r="AY310" s="1095"/>
      <c r="AZ310"/>
      <c r="BA310"/>
      <c r="BB310"/>
      <c r="BC310"/>
      <c r="BD310"/>
      <c r="BE310"/>
      <c r="BF310"/>
      <c r="BG310"/>
    </row>
    <row r="311" spans="1:59" ht="30" customHeight="1" thickBot="1">
      <c r="A311" s="1101"/>
      <c r="B311" s="1206"/>
      <c r="C311" s="1207"/>
      <c r="D311" s="1207"/>
      <c r="E311" s="1207"/>
      <c r="F311" s="1208"/>
      <c r="G311" s="1211"/>
      <c r="H311" s="1211"/>
      <c r="I311" s="1211"/>
      <c r="J311" s="1211"/>
      <c r="K311" s="1211"/>
      <c r="L311" s="1214"/>
      <c r="M311" s="1217"/>
      <c r="N311" s="1105"/>
      <c r="O311" s="1108"/>
      <c r="P311" s="1057"/>
      <c r="Q311" s="1070"/>
      <c r="R311" s="1073"/>
      <c r="S311" s="1061"/>
      <c r="T311" s="1064"/>
      <c r="U311" s="1061"/>
      <c r="V311" s="1064"/>
      <c r="W311" s="1061"/>
      <c r="X311" s="1064"/>
      <c r="Y311" s="1061"/>
      <c r="Z311" s="1064"/>
      <c r="AA311" s="1064"/>
      <c r="AB311" s="1064"/>
      <c r="AC311" s="1088"/>
      <c r="AD311" s="1067"/>
      <c r="AE311" s="1091"/>
      <c r="AF311" s="1076"/>
      <c r="AG311" s="1067"/>
      <c r="AH311" s="1085"/>
      <c r="AI311" s="1076"/>
      <c r="AJ311" s="1076"/>
      <c r="AK311" s="1079"/>
      <c r="AL311" s="1082"/>
      <c r="AM311" s="694"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096"/>
      <c r="AP311" s="1058"/>
      <c r="AQ311" s="914"/>
      <c r="AR311" s="836"/>
      <c r="AS311" s="836"/>
      <c r="AT311" s="836"/>
      <c r="AU311" s="836"/>
      <c r="AV311" s="836"/>
      <c r="AW311" s="836"/>
      <c r="AX311" s="1097"/>
      <c r="AY311" s="1096"/>
      <c r="AZ311"/>
      <c r="BA311"/>
      <c r="BB311"/>
      <c r="BC311"/>
      <c r="BD311"/>
      <c r="BE311"/>
      <c r="BF311"/>
      <c r="BG311"/>
    </row>
    <row r="312" spans="1:59" ht="30" customHeight="1">
      <c r="A312" s="1098">
        <v>76</v>
      </c>
      <c r="B312" s="1218" t="str">
        <f>IF(基本情報入力シート!B115="", "",基本情報入力シート!B115)</f>
        <v/>
      </c>
      <c r="C312" s="1219"/>
      <c r="D312" s="1219"/>
      <c r="E312" s="1219"/>
      <c r="F312" s="1220"/>
      <c r="G312" s="1221" t="str">
        <f>IF(基本情報入力シート!L115="", "",基本情報入力シート!L115)</f>
        <v/>
      </c>
      <c r="H312" s="1221" t="str">
        <f>IF(基本情報入力シート!Q115="", "",基本情報入力シート!Q115)</f>
        <v/>
      </c>
      <c r="I312" s="1221" t="str">
        <f>IF(基本情報入力シート!V115="", "",基本情報入力シート!V115)</f>
        <v/>
      </c>
      <c r="J312" s="1221" t="str">
        <f>IF(基本情報入力シート!W115="", "",基本情報入力シート!W115)</f>
        <v/>
      </c>
      <c r="K312" s="1221" t="str">
        <f>IF(基本情報入力シート!X115="", "",基本情報入力シート!X115)</f>
        <v/>
      </c>
      <c r="L312" s="1222" t="str">
        <f>IF(基本情報入力シート!AC115=0, "",基本情報入力シート!AC115)</f>
        <v/>
      </c>
      <c r="M312" s="1215" t="str">
        <f>IF(基本情報入力シート!AD115="", "",基本情報入力シート!AD115)</f>
        <v/>
      </c>
      <c r="N312" s="1103"/>
      <c r="O312" s="1106" t="str">
        <f>IFERROR(VLOOKUP(K312,【参考】数式用２!$A$2:$AD$48,MATCH(N312,【参考】数式用２!$C$4:$AD$4,0)+2,0),"")</f>
        <v/>
      </c>
      <c r="P312" s="1055"/>
      <c r="Q312" s="1068" t="str">
        <f>IFERROR(VLOOKUP(K312,【参考】数式用２!$A$2:$AC$48,MATCH(P312,【参考】数式用２!$C$4:$AC$4,0)+2,0),"")</f>
        <v/>
      </c>
      <c r="R312" s="1071" t="s">
        <v>269</v>
      </c>
      <c r="S312" s="1059"/>
      <c r="T312" s="1062" t="s">
        <v>357</v>
      </c>
      <c r="U312" s="1059"/>
      <c r="V312" s="1062" t="s">
        <v>358</v>
      </c>
      <c r="W312" s="1059"/>
      <c r="X312" s="1062" t="s">
        <v>357</v>
      </c>
      <c r="Y312" s="1059"/>
      <c r="Z312" s="1062" t="s">
        <v>359</v>
      </c>
      <c r="AA312" s="1062" t="s">
        <v>172</v>
      </c>
      <c r="AB312" s="1062" t="str">
        <f>IF(S312&gt;=1,(W312*12+Y312)-(S312*12+U312)+1,"")</f>
        <v/>
      </c>
      <c r="AC312" s="1086" t="s">
        <v>360</v>
      </c>
      <c r="AD312" s="1065" t="str">
        <f>IFERROR(ROUNDDOWN(ROUND(L312*Q312,0)*M312,0)*AB312,"")</f>
        <v/>
      </c>
      <c r="AE312" s="1089" t="str">
        <f>IFERROR(ROUNDDOWN(ROUNDDOWN(ROUND(L312*VLOOKUP(K312,【参考】数式用２!$A$2:$AC$48,MATCH("処遇改善加算Ⅳ",【参考】数式用２!$C$4:$O$4,0)+2,0),0)*M312,0)*AB312*0.5,0), "")</f>
        <v/>
      </c>
      <c r="AF312" s="1074"/>
      <c r="AG312" s="1065" t="str">
        <f>IF(AND(AQ312&lt;&gt;"対象外", P312&lt;&gt;""),ROUNDDOWN(ROUND(L312*VLOOKUP(K312,【参考】数式用２!$A$2:$K$48,MATCH("ベア加算あり",【参考】数式用２!$C$4:$K$4,0)+2,0),0)*M312,0)*AB312,"")</f>
        <v/>
      </c>
      <c r="AH312" s="1083"/>
      <c r="AI312" s="1074"/>
      <c r="AJ312" s="1074"/>
      <c r="AK312" s="1077"/>
      <c r="AL312" s="1080"/>
      <c r="AM312" s="693" t="str">
        <f t="shared" ref="AM312" si="222">IF(Q312="","",IF(Q312&lt;O312,"！加算の要件上は問題ありませんが、令和６年度末の加算率と比較して、令和７年度の加算率が低くなっています。",""))</f>
        <v/>
      </c>
      <c r="AN312" s="385"/>
      <c r="AO312" s="1095" t="str">
        <f>IF(K312&lt;&gt;"","Q列に色付け","")</f>
        <v/>
      </c>
      <c r="AP312" s="1058" t="str">
        <f>IF(AND(AE312&lt;&gt;0,AE312&lt;&gt;""),IF(AF312="○","入力済","未入力"),"")</f>
        <v/>
      </c>
      <c r="AQ312" s="912" t="str">
        <f>IFERROR((VLOOKUP(N312, 【参考】数式用２!$BE$5:$BE$13, 1,FALSE)), "対象外")</f>
        <v>対象外</v>
      </c>
      <c r="AR312" s="836" t="str">
        <f>IF(AG312&lt;&gt;"",IF(AH312="○","入力済","未入力"),"")</f>
        <v/>
      </c>
      <c r="AS312" s="836" t="str">
        <f>IF(AND(P312&lt;&gt;"", AI312=""), "未入力", "入力済")</f>
        <v>入力済</v>
      </c>
      <c r="AT312" s="836" t="str">
        <f>IF(AND(P312&lt;&gt;"", P312&lt;&gt;"処遇改善加算Ⅳ", AJ312=""), "未入力", "入力済")</f>
        <v>入力済</v>
      </c>
      <c r="AU312" s="836" t="str">
        <f>IFERROR(VLOOKUP(K312, 【参考】数式用２!$BB$5:$BC$48, 2, FALSE), "")</f>
        <v/>
      </c>
      <c r="AV312" s="836" t="str">
        <f>IF(AND(P312&lt;&gt;"処遇改善加算Ⅲ",P312&lt;&gt;"処遇改善加算Ⅳ", P312&lt;&gt;"", AU312&lt;&gt;"対象外"), 1,"")</f>
        <v/>
      </c>
      <c r="AW312" s="836" t="str">
        <f>IFERROR("_"&amp;VLOOKUP(K312, 【参考】数式用２!$AG$2:$AH$48, 2, FALSE), "")</f>
        <v/>
      </c>
      <c r="AX312" s="1097" t="str">
        <f>IF(AND(P312="処遇改善加算Ⅰ", AL312=""), "未入力","入力済")</f>
        <v>入力済</v>
      </c>
      <c r="AY312" s="1094" t="str">
        <f>G312</f>
        <v/>
      </c>
      <c r="AZ312"/>
      <c r="BA312"/>
      <c r="BB312"/>
      <c r="BC312"/>
      <c r="BD312"/>
      <c r="BE312"/>
      <c r="BF312"/>
      <c r="BG312"/>
    </row>
    <row r="313" spans="1:59" ht="14.4">
      <c r="A313" s="1099"/>
      <c r="B313" s="1203"/>
      <c r="C313" s="1204"/>
      <c r="D313" s="1204"/>
      <c r="E313" s="1204"/>
      <c r="F313" s="1205"/>
      <c r="G313" s="1210"/>
      <c r="H313" s="1210"/>
      <c r="I313" s="1210"/>
      <c r="J313" s="1210"/>
      <c r="K313" s="1210"/>
      <c r="L313" s="1213"/>
      <c r="M313" s="1216"/>
      <c r="N313" s="1104"/>
      <c r="O313" s="1107"/>
      <c r="P313" s="1056"/>
      <c r="Q313" s="1069"/>
      <c r="R313" s="1072"/>
      <c r="S313" s="1060"/>
      <c r="T313" s="1063"/>
      <c r="U313" s="1060"/>
      <c r="V313" s="1063"/>
      <c r="W313" s="1060"/>
      <c r="X313" s="1063"/>
      <c r="Y313" s="1060"/>
      <c r="Z313" s="1063"/>
      <c r="AA313" s="1063"/>
      <c r="AB313" s="1063"/>
      <c r="AC313" s="1087"/>
      <c r="AD313" s="1066"/>
      <c r="AE313" s="1090"/>
      <c r="AF313" s="1075"/>
      <c r="AG313" s="1066"/>
      <c r="AH313" s="1084"/>
      <c r="AI313" s="1075"/>
      <c r="AJ313" s="1075"/>
      <c r="AK313" s="1078"/>
      <c r="AL313" s="1081"/>
      <c r="AM313" s="1092"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095"/>
      <c r="AP313" s="1058"/>
      <c r="AQ313" s="913"/>
      <c r="AR313" s="836"/>
      <c r="AS313" s="836"/>
      <c r="AT313" s="836"/>
      <c r="AU313" s="836"/>
      <c r="AV313" s="836"/>
      <c r="AW313" s="836"/>
      <c r="AX313" s="1097"/>
      <c r="AY313" s="1095"/>
      <c r="AZ313"/>
      <c r="BA313"/>
      <c r="BB313"/>
      <c r="BC313"/>
      <c r="BD313"/>
      <c r="BE313"/>
      <c r="BF313"/>
      <c r="BG313"/>
    </row>
    <row r="314" spans="1:59" ht="14.4">
      <c r="A314" s="1100"/>
      <c r="B314" s="1203"/>
      <c r="C314" s="1204"/>
      <c r="D314" s="1204"/>
      <c r="E314" s="1204"/>
      <c r="F314" s="1205"/>
      <c r="G314" s="1210"/>
      <c r="H314" s="1210"/>
      <c r="I314" s="1210"/>
      <c r="J314" s="1210"/>
      <c r="K314" s="1210"/>
      <c r="L314" s="1213"/>
      <c r="M314" s="1216"/>
      <c r="N314" s="1104"/>
      <c r="O314" s="1107"/>
      <c r="P314" s="1056"/>
      <c r="Q314" s="1069"/>
      <c r="R314" s="1072"/>
      <c r="S314" s="1060"/>
      <c r="T314" s="1063"/>
      <c r="U314" s="1060"/>
      <c r="V314" s="1063"/>
      <c r="W314" s="1060"/>
      <c r="X314" s="1063"/>
      <c r="Y314" s="1060"/>
      <c r="Z314" s="1063"/>
      <c r="AA314" s="1063"/>
      <c r="AB314" s="1063"/>
      <c r="AC314" s="1087"/>
      <c r="AD314" s="1066"/>
      <c r="AE314" s="1090"/>
      <c r="AF314" s="1075"/>
      <c r="AG314" s="1066"/>
      <c r="AH314" s="1084"/>
      <c r="AI314" s="1075"/>
      <c r="AJ314" s="1075"/>
      <c r="AK314" s="1078"/>
      <c r="AL314" s="1081"/>
      <c r="AM314" s="1093"/>
      <c r="AN314" s="385"/>
      <c r="AO314" s="1095"/>
      <c r="AP314" s="1058"/>
      <c r="AQ314" s="913"/>
      <c r="AR314" s="836"/>
      <c r="AS314" s="836"/>
      <c r="AT314" s="836"/>
      <c r="AU314" s="836"/>
      <c r="AV314" s="836"/>
      <c r="AW314" s="836"/>
      <c r="AX314" s="1097"/>
      <c r="AY314" s="1095"/>
      <c r="AZ314"/>
      <c r="BA314"/>
      <c r="BB314"/>
      <c r="BC314"/>
      <c r="BD314"/>
      <c r="BE314"/>
      <c r="BF314"/>
      <c r="BG314"/>
    </row>
    <row r="315" spans="1:59" ht="30" customHeight="1" thickBot="1">
      <c r="A315" s="1101"/>
      <c r="B315" s="1206"/>
      <c r="C315" s="1207"/>
      <c r="D315" s="1207"/>
      <c r="E315" s="1207"/>
      <c r="F315" s="1208"/>
      <c r="G315" s="1211"/>
      <c r="H315" s="1211"/>
      <c r="I315" s="1211"/>
      <c r="J315" s="1211"/>
      <c r="K315" s="1211"/>
      <c r="L315" s="1214"/>
      <c r="M315" s="1217"/>
      <c r="N315" s="1105"/>
      <c r="O315" s="1108"/>
      <c r="P315" s="1057"/>
      <c r="Q315" s="1070"/>
      <c r="R315" s="1073"/>
      <c r="S315" s="1061"/>
      <c r="T315" s="1064"/>
      <c r="U315" s="1061"/>
      <c r="V315" s="1064"/>
      <c r="W315" s="1061"/>
      <c r="X315" s="1064"/>
      <c r="Y315" s="1061"/>
      <c r="Z315" s="1064"/>
      <c r="AA315" s="1064"/>
      <c r="AB315" s="1064"/>
      <c r="AC315" s="1088"/>
      <c r="AD315" s="1067"/>
      <c r="AE315" s="1091"/>
      <c r="AF315" s="1076"/>
      <c r="AG315" s="1067"/>
      <c r="AH315" s="1085"/>
      <c r="AI315" s="1076"/>
      <c r="AJ315" s="1076"/>
      <c r="AK315" s="1079"/>
      <c r="AL315" s="1082"/>
      <c r="AM315" s="694"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096"/>
      <c r="AP315" s="1058"/>
      <c r="AQ315" s="914"/>
      <c r="AR315" s="836"/>
      <c r="AS315" s="836"/>
      <c r="AT315" s="836"/>
      <c r="AU315" s="836"/>
      <c r="AV315" s="836"/>
      <c r="AW315" s="836"/>
      <c r="AX315" s="1097"/>
      <c r="AY315" s="1096"/>
      <c r="AZ315"/>
      <c r="BA315"/>
      <c r="BB315"/>
      <c r="BC315"/>
      <c r="BD315"/>
      <c r="BE315"/>
      <c r="BF315"/>
      <c r="BG315"/>
    </row>
    <row r="316" spans="1:59" ht="30" customHeight="1">
      <c r="A316" s="1098">
        <v>77</v>
      </c>
      <c r="B316" s="1218" t="str">
        <f>IF(基本情報入力シート!B116="", "",基本情報入力シート!B116)</f>
        <v/>
      </c>
      <c r="C316" s="1219"/>
      <c r="D316" s="1219"/>
      <c r="E316" s="1219"/>
      <c r="F316" s="1220"/>
      <c r="G316" s="1221" t="str">
        <f>IF(基本情報入力シート!L116="", "",基本情報入力シート!L116)</f>
        <v/>
      </c>
      <c r="H316" s="1221" t="str">
        <f>IF(基本情報入力シート!Q116="", "",基本情報入力シート!Q116)</f>
        <v/>
      </c>
      <c r="I316" s="1221" t="str">
        <f>IF(基本情報入力シート!V116="", "",基本情報入力シート!V116)</f>
        <v/>
      </c>
      <c r="J316" s="1221" t="str">
        <f>IF(基本情報入力シート!W116="", "",基本情報入力シート!W116)</f>
        <v/>
      </c>
      <c r="K316" s="1221" t="str">
        <f>IF(基本情報入力シート!X116="", "",基本情報入力シート!X116)</f>
        <v/>
      </c>
      <c r="L316" s="1222" t="str">
        <f>IF(基本情報入力シート!AC116=0, "",基本情報入力シート!AC116)</f>
        <v/>
      </c>
      <c r="M316" s="1215" t="str">
        <f>IF(基本情報入力シート!AD116="", "",基本情報入力シート!AD116)</f>
        <v/>
      </c>
      <c r="N316" s="1103"/>
      <c r="O316" s="1106" t="str">
        <f>IFERROR(VLOOKUP(K316,【参考】数式用２!$A$2:$AD$48,MATCH(N316,【参考】数式用２!$C$4:$AD$4,0)+2,0),"")</f>
        <v/>
      </c>
      <c r="P316" s="1055"/>
      <c r="Q316" s="1068" t="str">
        <f>IFERROR(VLOOKUP(K316,【参考】数式用２!$A$2:$AC$48,MATCH(P316,【参考】数式用２!$C$4:$AC$4,0)+2,0),"")</f>
        <v/>
      </c>
      <c r="R316" s="1071" t="s">
        <v>269</v>
      </c>
      <c r="S316" s="1059"/>
      <c r="T316" s="1062" t="s">
        <v>357</v>
      </c>
      <c r="U316" s="1059"/>
      <c r="V316" s="1062" t="s">
        <v>358</v>
      </c>
      <c r="W316" s="1059"/>
      <c r="X316" s="1062" t="s">
        <v>357</v>
      </c>
      <c r="Y316" s="1059"/>
      <c r="Z316" s="1062" t="s">
        <v>359</v>
      </c>
      <c r="AA316" s="1062" t="s">
        <v>172</v>
      </c>
      <c r="AB316" s="1062" t="str">
        <f>IF(S316&gt;=1,(W316*12+Y316)-(S316*12+U316)+1,"")</f>
        <v/>
      </c>
      <c r="AC316" s="1086" t="s">
        <v>360</v>
      </c>
      <c r="AD316" s="1065" t="str">
        <f>IFERROR(ROUNDDOWN(ROUND(L316*Q316,0)*M316,0)*AB316,"")</f>
        <v/>
      </c>
      <c r="AE316" s="1089" t="str">
        <f>IFERROR(ROUNDDOWN(ROUNDDOWN(ROUND(L316*VLOOKUP(K316,【参考】数式用２!$A$2:$AC$48,MATCH("処遇改善加算Ⅳ",【参考】数式用２!$C$4:$O$4,0)+2,0),0)*M316,0)*AB316*0.5,0), "")</f>
        <v/>
      </c>
      <c r="AF316" s="1074"/>
      <c r="AG316" s="1065" t="str">
        <f>IF(AND(AQ316&lt;&gt;"対象外", P316&lt;&gt;""),ROUNDDOWN(ROUND(L316*VLOOKUP(K316,【参考】数式用２!$A$2:$K$48,MATCH("ベア加算あり",【参考】数式用２!$C$4:$K$4,0)+2,0),0)*M316,0)*AB316,"")</f>
        <v/>
      </c>
      <c r="AH316" s="1083"/>
      <c r="AI316" s="1074"/>
      <c r="AJ316" s="1074"/>
      <c r="AK316" s="1077"/>
      <c r="AL316" s="1080"/>
      <c r="AM316" s="693" t="str">
        <f t="shared" ref="AM316" si="225">IF(Q316="","",IF(Q316&lt;O316,"！加算の要件上は問題ありませんが、令和６年度末の加算率と比較して、令和７年度の加算率が低くなっています。",""))</f>
        <v/>
      </c>
      <c r="AN316" s="385"/>
      <c r="AO316" s="1094" t="str">
        <f>IF(K316&lt;&gt;"","Q列に色付け","")</f>
        <v/>
      </c>
      <c r="AP316" s="1058" t="str">
        <f>IF(AND(AE316&lt;&gt;0,AE316&lt;&gt;""),IF(AF316="○","入力済","未入力"),"")</f>
        <v/>
      </c>
      <c r="AQ316" s="912" t="str">
        <f>IFERROR((VLOOKUP(N316, 【参考】数式用２!$BE$5:$BE$13, 1,FALSE)), "対象外")</f>
        <v>対象外</v>
      </c>
      <c r="AR316" s="836" t="str">
        <f>IF(AG316&lt;&gt;"",IF(AH316="○","入力済","未入力"),"")</f>
        <v/>
      </c>
      <c r="AS316" s="836" t="str">
        <f>IF(AND(P316&lt;&gt;"", AI316=""), "未入力", "入力済")</f>
        <v>入力済</v>
      </c>
      <c r="AT316" s="836" t="str">
        <f>IF(AND(P316&lt;&gt;"", P316&lt;&gt;"処遇改善加算Ⅳ", AJ316=""), "未入力", "入力済")</f>
        <v>入力済</v>
      </c>
      <c r="AU316" s="836" t="str">
        <f>IFERROR(VLOOKUP(K316, 【参考】数式用２!$BB$5:$BC$48, 2, FALSE), "")</f>
        <v/>
      </c>
      <c r="AV316" s="836" t="str">
        <f>IF(AND(P316&lt;&gt;"処遇改善加算Ⅲ",P316&lt;&gt;"処遇改善加算Ⅳ", P316&lt;&gt;"", AU316&lt;&gt;"対象外"), 1,"")</f>
        <v/>
      </c>
      <c r="AW316" s="836" t="str">
        <f>IFERROR("_"&amp;VLOOKUP(K316, 【参考】数式用２!$AG$2:$AH$48, 2, FALSE), "")</f>
        <v/>
      </c>
      <c r="AX316" s="1097" t="str">
        <f>IF(AND(P316="処遇改善加算Ⅰ", AL316=""), "未入力","入力済")</f>
        <v>入力済</v>
      </c>
      <c r="AY316" s="1094" t="str">
        <f>G316</f>
        <v/>
      </c>
      <c r="AZ316"/>
      <c r="BA316"/>
      <c r="BB316"/>
      <c r="BC316"/>
      <c r="BD316"/>
      <c r="BE316"/>
      <c r="BF316"/>
      <c r="BG316"/>
    </row>
    <row r="317" spans="1:59" ht="14.4">
      <c r="A317" s="1099"/>
      <c r="B317" s="1203"/>
      <c r="C317" s="1204"/>
      <c r="D317" s="1204"/>
      <c r="E317" s="1204"/>
      <c r="F317" s="1205"/>
      <c r="G317" s="1210"/>
      <c r="H317" s="1210"/>
      <c r="I317" s="1210"/>
      <c r="J317" s="1210"/>
      <c r="K317" s="1210"/>
      <c r="L317" s="1213"/>
      <c r="M317" s="1216"/>
      <c r="N317" s="1104"/>
      <c r="O317" s="1107"/>
      <c r="P317" s="1056"/>
      <c r="Q317" s="1069"/>
      <c r="R317" s="1072"/>
      <c r="S317" s="1060"/>
      <c r="T317" s="1063"/>
      <c r="U317" s="1060"/>
      <c r="V317" s="1063"/>
      <c r="W317" s="1060"/>
      <c r="X317" s="1063"/>
      <c r="Y317" s="1060"/>
      <c r="Z317" s="1063"/>
      <c r="AA317" s="1063"/>
      <c r="AB317" s="1063"/>
      <c r="AC317" s="1087"/>
      <c r="AD317" s="1066"/>
      <c r="AE317" s="1090"/>
      <c r="AF317" s="1075"/>
      <c r="AG317" s="1066"/>
      <c r="AH317" s="1084"/>
      <c r="AI317" s="1075"/>
      <c r="AJ317" s="1075"/>
      <c r="AK317" s="1078"/>
      <c r="AL317" s="1081"/>
      <c r="AM317" s="1092"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095"/>
      <c r="AP317" s="1058"/>
      <c r="AQ317" s="913"/>
      <c r="AR317" s="836"/>
      <c r="AS317" s="836"/>
      <c r="AT317" s="836"/>
      <c r="AU317" s="836"/>
      <c r="AV317" s="836"/>
      <c r="AW317" s="836"/>
      <c r="AX317" s="1097"/>
      <c r="AY317" s="1095"/>
      <c r="AZ317"/>
      <c r="BA317"/>
      <c r="BB317"/>
      <c r="BC317"/>
      <c r="BD317"/>
      <c r="BE317"/>
      <c r="BF317"/>
      <c r="BG317"/>
    </row>
    <row r="318" spans="1:59" ht="14.4">
      <c r="A318" s="1100"/>
      <c r="B318" s="1203"/>
      <c r="C318" s="1204"/>
      <c r="D318" s="1204"/>
      <c r="E318" s="1204"/>
      <c r="F318" s="1205"/>
      <c r="G318" s="1210"/>
      <c r="H318" s="1210"/>
      <c r="I318" s="1210"/>
      <c r="J318" s="1210"/>
      <c r="K318" s="1210"/>
      <c r="L318" s="1213"/>
      <c r="M318" s="1216"/>
      <c r="N318" s="1104"/>
      <c r="O318" s="1107"/>
      <c r="P318" s="1056"/>
      <c r="Q318" s="1069"/>
      <c r="R318" s="1072"/>
      <c r="S318" s="1060"/>
      <c r="T318" s="1063"/>
      <c r="U318" s="1060"/>
      <c r="V318" s="1063"/>
      <c r="W318" s="1060"/>
      <c r="X318" s="1063"/>
      <c r="Y318" s="1060"/>
      <c r="Z318" s="1063"/>
      <c r="AA318" s="1063"/>
      <c r="AB318" s="1063"/>
      <c r="AC318" s="1087"/>
      <c r="AD318" s="1066"/>
      <c r="AE318" s="1090"/>
      <c r="AF318" s="1075"/>
      <c r="AG318" s="1066"/>
      <c r="AH318" s="1084"/>
      <c r="AI318" s="1075"/>
      <c r="AJ318" s="1075"/>
      <c r="AK318" s="1078"/>
      <c r="AL318" s="1081"/>
      <c r="AM318" s="1093"/>
      <c r="AN318" s="385"/>
      <c r="AO318" s="1095"/>
      <c r="AP318" s="1058"/>
      <c r="AQ318" s="913"/>
      <c r="AR318" s="836"/>
      <c r="AS318" s="836"/>
      <c r="AT318" s="836"/>
      <c r="AU318" s="836"/>
      <c r="AV318" s="836"/>
      <c r="AW318" s="836"/>
      <c r="AX318" s="1097"/>
      <c r="AY318" s="1095"/>
      <c r="AZ318"/>
      <c r="BA318"/>
      <c r="BB318"/>
      <c r="BC318"/>
      <c r="BD318"/>
      <c r="BE318"/>
      <c r="BF318"/>
      <c r="BG318"/>
    </row>
    <row r="319" spans="1:59" ht="30" customHeight="1" thickBot="1">
      <c r="A319" s="1101"/>
      <c r="B319" s="1206"/>
      <c r="C319" s="1207"/>
      <c r="D319" s="1207"/>
      <c r="E319" s="1207"/>
      <c r="F319" s="1208"/>
      <c r="G319" s="1211"/>
      <c r="H319" s="1211"/>
      <c r="I319" s="1211"/>
      <c r="J319" s="1211"/>
      <c r="K319" s="1211"/>
      <c r="L319" s="1214"/>
      <c r="M319" s="1217"/>
      <c r="N319" s="1105"/>
      <c r="O319" s="1108"/>
      <c r="P319" s="1057"/>
      <c r="Q319" s="1070"/>
      <c r="R319" s="1073"/>
      <c r="S319" s="1061"/>
      <c r="T319" s="1064"/>
      <c r="U319" s="1061"/>
      <c r="V319" s="1064"/>
      <c r="W319" s="1061"/>
      <c r="X319" s="1064"/>
      <c r="Y319" s="1061"/>
      <c r="Z319" s="1064"/>
      <c r="AA319" s="1064"/>
      <c r="AB319" s="1064"/>
      <c r="AC319" s="1088"/>
      <c r="AD319" s="1067"/>
      <c r="AE319" s="1091"/>
      <c r="AF319" s="1076"/>
      <c r="AG319" s="1067"/>
      <c r="AH319" s="1085"/>
      <c r="AI319" s="1076"/>
      <c r="AJ319" s="1076"/>
      <c r="AK319" s="1079"/>
      <c r="AL319" s="1082"/>
      <c r="AM319" s="694"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096"/>
      <c r="AP319" s="1058"/>
      <c r="AQ319" s="914"/>
      <c r="AR319" s="836"/>
      <c r="AS319" s="836"/>
      <c r="AT319" s="836"/>
      <c r="AU319" s="836"/>
      <c r="AV319" s="836"/>
      <c r="AW319" s="836"/>
      <c r="AX319" s="1097"/>
      <c r="AY319" s="1096"/>
      <c r="AZ319"/>
      <c r="BA319"/>
      <c r="BB319"/>
      <c r="BC319"/>
      <c r="BD319"/>
      <c r="BE319"/>
      <c r="BF319"/>
      <c r="BG319"/>
    </row>
    <row r="320" spans="1:59" ht="30" customHeight="1">
      <c r="A320" s="1098">
        <v>78</v>
      </c>
      <c r="B320" s="1218" t="str">
        <f>IF(基本情報入力シート!B117="", "",基本情報入力シート!B117)</f>
        <v/>
      </c>
      <c r="C320" s="1219"/>
      <c r="D320" s="1219"/>
      <c r="E320" s="1219"/>
      <c r="F320" s="1220"/>
      <c r="G320" s="1221" t="str">
        <f>IF(基本情報入力シート!L117="", "",基本情報入力シート!L117)</f>
        <v/>
      </c>
      <c r="H320" s="1221" t="str">
        <f>IF(基本情報入力シート!Q117="", "",基本情報入力シート!Q117)</f>
        <v/>
      </c>
      <c r="I320" s="1221" t="str">
        <f>IF(基本情報入力シート!V117="", "",基本情報入力シート!V117)</f>
        <v/>
      </c>
      <c r="J320" s="1221" t="str">
        <f>IF(基本情報入力シート!W117="", "",基本情報入力シート!W117)</f>
        <v/>
      </c>
      <c r="K320" s="1221" t="str">
        <f>IF(基本情報入力シート!X117="", "",基本情報入力シート!X117)</f>
        <v/>
      </c>
      <c r="L320" s="1222" t="str">
        <f>IF(基本情報入力シート!AC117=0, "",基本情報入力シート!AC117)</f>
        <v/>
      </c>
      <c r="M320" s="1215" t="str">
        <f>IF(基本情報入力シート!AD117="", "",基本情報入力シート!AD117)</f>
        <v/>
      </c>
      <c r="N320" s="1103"/>
      <c r="O320" s="1106" t="str">
        <f>IFERROR(VLOOKUP(K320,【参考】数式用２!$A$2:$AD$48,MATCH(N320,【参考】数式用２!$C$4:$AD$4,0)+2,0),"")</f>
        <v/>
      </c>
      <c r="P320" s="1055"/>
      <c r="Q320" s="1068" t="str">
        <f>IFERROR(VLOOKUP(K320,【参考】数式用２!$A$2:$AC$48,MATCH(P320,【参考】数式用２!$C$4:$AC$4,0)+2,0),"")</f>
        <v/>
      </c>
      <c r="R320" s="1071" t="s">
        <v>269</v>
      </c>
      <c r="S320" s="1059"/>
      <c r="T320" s="1062" t="s">
        <v>357</v>
      </c>
      <c r="U320" s="1059"/>
      <c r="V320" s="1062" t="s">
        <v>358</v>
      </c>
      <c r="W320" s="1059"/>
      <c r="X320" s="1062" t="s">
        <v>357</v>
      </c>
      <c r="Y320" s="1059"/>
      <c r="Z320" s="1062" t="s">
        <v>359</v>
      </c>
      <c r="AA320" s="1062" t="s">
        <v>172</v>
      </c>
      <c r="AB320" s="1062" t="str">
        <f>IF(S320&gt;=1,(W320*12+Y320)-(S320*12+U320)+1,"")</f>
        <v/>
      </c>
      <c r="AC320" s="1086" t="s">
        <v>360</v>
      </c>
      <c r="AD320" s="1065" t="str">
        <f>IFERROR(ROUNDDOWN(ROUND(L320*Q320,0)*M320,0)*AB320,"")</f>
        <v/>
      </c>
      <c r="AE320" s="1089" t="str">
        <f>IFERROR(ROUNDDOWN(ROUNDDOWN(ROUND(L320*VLOOKUP(K320,【参考】数式用２!$A$2:$AC$48,MATCH("処遇改善加算Ⅳ",【参考】数式用２!$C$4:$O$4,0)+2,0),0)*M320,0)*AB320*0.5,0), "")</f>
        <v/>
      </c>
      <c r="AF320" s="1074"/>
      <c r="AG320" s="1065" t="str">
        <f>IF(AND(AQ320&lt;&gt;"対象外", P320&lt;&gt;""),ROUNDDOWN(ROUND(L320*VLOOKUP(K320,【参考】数式用２!$A$2:$K$48,MATCH("ベア加算あり",【参考】数式用２!$C$4:$K$4,0)+2,0),0)*M320,0)*AB320,"")</f>
        <v/>
      </c>
      <c r="AH320" s="1083"/>
      <c r="AI320" s="1074"/>
      <c r="AJ320" s="1074"/>
      <c r="AK320" s="1077"/>
      <c r="AL320" s="1080"/>
      <c r="AM320" s="693" t="str">
        <f t="shared" ref="AM320" si="228">IF(Q320="","",IF(Q320&lt;O320,"！加算の要件上は問題ありませんが、令和６年度末の加算率と比較して、令和７年度の加算率が低くなっています。",""))</f>
        <v/>
      </c>
      <c r="AN320" s="385"/>
      <c r="AO320" s="1095" t="str">
        <f>IF(K320&lt;&gt;"","Q列に色付け","")</f>
        <v/>
      </c>
      <c r="AP320" s="1058" t="str">
        <f>IF(AND(AE320&lt;&gt;0,AE320&lt;&gt;""),IF(AF320="○","入力済","未入力"),"")</f>
        <v/>
      </c>
      <c r="AQ320" s="912" t="str">
        <f>IFERROR((VLOOKUP(N320, 【参考】数式用２!$BE$5:$BE$13, 1,FALSE)), "対象外")</f>
        <v>対象外</v>
      </c>
      <c r="AR320" s="836" t="str">
        <f>IF(AG320&lt;&gt;"",IF(AH320="○","入力済","未入力"),"")</f>
        <v/>
      </c>
      <c r="AS320" s="836" t="str">
        <f>IF(AND(P320&lt;&gt;"", AI320=""), "未入力", "入力済")</f>
        <v>入力済</v>
      </c>
      <c r="AT320" s="836" t="str">
        <f>IF(AND(P320&lt;&gt;"", P320&lt;&gt;"処遇改善加算Ⅳ", AJ320=""), "未入力", "入力済")</f>
        <v>入力済</v>
      </c>
      <c r="AU320" s="836" t="str">
        <f>IFERROR(VLOOKUP(K320, 【参考】数式用２!$BB$5:$BC$48, 2, FALSE), "")</f>
        <v/>
      </c>
      <c r="AV320" s="836" t="str">
        <f>IF(AND(P320&lt;&gt;"処遇改善加算Ⅲ",P320&lt;&gt;"処遇改善加算Ⅳ", P320&lt;&gt;"", AU320&lt;&gt;"対象外"), 1,"")</f>
        <v/>
      </c>
      <c r="AW320" s="836" t="str">
        <f>IFERROR("_"&amp;VLOOKUP(K320, 【参考】数式用２!$AG$2:$AH$48, 2, FALSE), "")</f>
        <v/>
      </c>
      <c r="AX320" s="1097" t="str">
        <f>IF(AND(P320="処遇改善加算Ⅰ", AL320=""), "未入力","入力済")</f>
        <v>入力済</v>
      </c>
      <c r="AY320" s="1094" t="str">
        <f>G320</f>
        <v/>
      </c>
      <c r="AZ320"/>
      <c r="BA320"/>
      <c r="BB320"/>
      <c r="BC320"/>
      <c r="BD320"/>
      <c r="BE320"/>
      <c r="BF320"/>
      <c r="BG320"/>
    </row>
    <row r="321" spans="1:59" ht="14.4">
      <c r="A321" s="1099"/>
      <c r="B321" s="1203"/>
      <c r="C321" s="1204"/>
      <c r="D321" s="1204"/>
      <c r="E321" s="1204"/>
      <c r="F321" s="1205"/>
      <c r="G321" s="1210"/>
      <c r="H321" s="1210"/>
      <c r="I321" s="1210"/>
      <c r="J321" s="1210"/>
      <c r="K321" s="1210"/>
      <c r="L321" s="1213"/>
      <c r="M321" s="1216"/>
      <c r="N321" s="1104"/>
      <c r="O321" s="1107"/>
      <c r="P321" s="1056"/>
      <c r="Q321" s="1069"/>
      <c r="R321" s="1072"/>
      <c r="S321" s="1060"/>
      <c r="T321" s="1063"/>
      <c r="U321" s="1060"/>
      <c r="V321" s="1063"/>
      <c r="W321" s="1060"/>
      <c r="X321" s="1063"/>
      <c r="Y321" s="1060"/>
      <c r="Z321" s="1063"/>
      <c r="AA321" s="1063"/>
      <c r="AB321" s="1063"/>
      <c r="AC321" s="1087"/>
      <c r="AD321" s="1066"/>
      <c r="AE321" s="1090"/>
      <c r="AF321" s="1075"/>
      <c r="AG321" s="1066"/>
      <c r="AH321" s="1084"/>
      <c r="AI321" s="1075"/>
      <c r="AJ321" s="1075"/>
      <c r="AK321" s="1078"/>
      <c r="AL321" s="1081"/>
      <c r="AM321" s="1092"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095"/>
      <c r="AP321" s="1058"/>
      <c r="AQ321" s="913"/>
      <c r="AR321" s="836"/>
      <c r="AS321" s="836"/>
      <c r="AT321" s="836"/>
      <c r="AU321" s="836"/>
      <c r="AV321" s="836"/>
      <c r="AW321" s="836"/>
      <c r="AX321" s="1097"/>
      <c r="AY321" s="1095"/>
      <c r="AZ321"/>
      <c r="BA321"/>
      <c r="BB321"/>
      <c r="BC321"/>
      <c r="BD321"/>
      <c r="BE321"/>
      <c r="BF321"/>
      <c r="BG321"/>
    </row>
    <row r="322" spans="1:59" ht="14.4">
      <c r="A322" s="1100"/>
      <c r="B322" s="1203"/>
      <c r="C322" s="1204"/>
      <c r="D322" s="1204"/>
      <c r="E322" s="1204"/>
      <c r="F322" s="1205"/>
      <c r="G322" s="1210"/>
      <c r="H322" s="1210"/>
      <c r="I322" s="1210"/>
      <c r="J322" s="1210"/>
      <c r="K322" s="1210"/>
      <c r="L322" s="1213"/>
      <c r="M322" s="1216"/>
      <c r="N322" s="1104"/>
      <c r="O322" s="1107"/>
      <c r="P322" s="1056"/>
      <c r="Q322" s="1069"/>
      <c r="R322" s="1072"/>
      <c r="S322" s="1060"/>
      <c r="T322" s="1063"/>
      <c r="U322" s="1060"/>
      <c r="V322" s="1063"/>
      <c r="W322" s="1060"/>
      <c r="X322" s="1063"/>
      <c r="Y322" s="1060"/>
      <c r="Z322" s="1063"/>
      <c r="AA322" s="1063"/>
      <c r="AB322" s="1063"/>
      <c r="AC322" s="1087"/>
      <c r="AD322" s="1066"/>
      <c r="AE322" s="1090"/>
      <c r="AF322" s="1075"/>
      <c r="AG322" s="1066"/>
      <c r="AH322" s="1084"/>
      <c r="AI322" s="1075"/>
      <c r="AJ322" s="1075"/>
      <c r="AK322" s="1078"/>
      <c r="AL322" s="1081"/>
      <c r="AM322" s="1093"/>
      <c r="AN322" s="385"/>
      <c r="AO322" s="1095"/>
      <c r="AP322" s="1058"/>
      <c r="AQ322" s="913"/>
      <c r="AR322" s="836"/>
      <c r="AS322" s="836"/>
      <c r="AT322" s="836"/>
      <c r="AU322" s="836"/>
      <c r="AV322" s="836"/>
      <c r="AW322" s="836"/>
      <c r="AX322" s="1097"/>
      <c r="AY322" s="1095"/>
      <c r="AZ322"/>
      <c r="BA322"/>
      <c r="BB322"/>
      <c r="BC322"/>
      <c r="BD322"/>
      <c r="BE322"/>
      <c r="BF322"/>
      <c r="BG322"/>
    </row>
    <row r="323" spans="1:59" ht="30" customHeight="1" thickBot="1">
      <c r="A323" s="1101"/>
      <c r="B323" s="1206"/>
      <c r="C323" s="1207"/>
      <c r="D323" s="1207"/>
      <c r="E323" s="1207"/>
      <c r="F323" s="1208"/>
      <c r="G323" s="1211"/>
      <c r="H323" s="1211"/>
      <c r="I323" s="1211"/>
      <c r="J323" s="1211"/>
      <c r="K323" s="1211"/>
      <c r="L323" s="1214"/>
      <c r="M323" s="1217"/>
      <c r="N323" s="1105"/>
      <c r="O323" s="1108"/>
      <c r="P323" s="1057"/>
      <c r="Q323" s="1070"/>
      <c r="R323" s="1073"/>
      <c r="S323" s="1061"/>
      <c r="T323" s="1064"/>
      <c r="U323" s="1061"/>
      <c r="V323" s="1064"/>
      <c r="W323" s="1061"/>
      <c r="X323" s="1064"/>
      <c r="Y323" s="1061"/>
      <c r="Z323" s="1064"/>
      <c r="AA323" s="1064"/>
      <c r="AB323" s="1064"/>
      <c r="AC323" s="1088"/>
      <c r="AD323" s="1067"/>
      <c r="AE323" s="1091"/>
      <c r="AF323" s="1076"/>
      <c r="AG323" s="1067"/>
      <c r="AH323" s="1085"/>
      <c r="AI323" s="1076"/>
      <c r="AJ323" s="1076"/>
      <c r="AK323" s="1079"/>
      <c r="AL323" s="1082"/>
      <c r="AM323" s="694"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096"/>
      <c r="AP323" s="1058"/>
      <c r="AQ323" s="914"/>
      <c r="AR323" s="836"/>
      <c r="AS323" s="836"/>
      <c r="AT323" s="836"/>
      <c r="AU323" s="836"/>
      <c r="AV323" s="836"/>
      <c r="AW323" s="836"/>
      <c r="AX323" s="1097"/>
      <c r="AY323" s="1096"/>
      <c r="AZ323"/>
      <c r="BA323"/>
      <c r="BB323"/>
      <c r="BC323"/>
      <c r="BD323"/>
      <c r="BE323"/>
      <c r="BF323"/>
      <c r="BG323"/>
    </row>
    <row r="324" spans="1:59" ht="30" customHeight="1">
      <c r="A324" s="1098">
        <v>79</v>
      </c>
      <c r="B324" s="1218" t="str">
        <f>IF(基本情報入力シート!B118="", "",基本情報入力シート!B118)</f>
        <v/>
      </c>
      <c r="C324" s="1219"/>
      <c r="D324" s="1219"/>
      <c r="E324" s="1219"/>
      <c r="F324" s="1220"/>
      <c r="G324" s="1221" t="str">
        <f>IF(基本情報入力シート!L118="", "",基本情報入力シート!L118)</f>
        <v/>
      </c>
      <c r="H324" s="1221" t="str">
        <f>IF(基本情報入力シート!Q118="", "",基本情報入力シート!Q118)</f>
        <v/>
      </c>
      <c r="I324" s="1221" t="str">
        <f>IF(基本情報入力シート!V118="", "",基本情報入力シート!V118)</f>
        <v/>
      </c>
      <c r="J324" s="1221" t="str">
        <f>IF(基本情報入力シート!W118="", "",基本情報入力シート!W118)</f>
        <v/>
      </c>
      <c r="K324" s="1221" t="str">
        <f>IF(基本情報入力シート!X118="", "",基本情報入力シート!X118)</f>
        <v/>
      </c>
      <c r="L324" s="1222" t="str">
        <f>IF(基本情報入力シート!AC118=0, "",基本情報入力シート!AC118)</f>
        <v/>
      </c>
      <c r="M324" s="1215" t="str">
        <f>IF(基本情報入力シート!AD118="", "",基本情報入力シート!AD118)</f>
        <v/>
      </c>
      <c r="N324" s="1103"/>
      <c r="O324" s="1106" t="str">
        <f>IFERROR(VLOOKUP(K324,【参考】数式用２!$A$2:$AD$48,MATCH(N324,【参考】数式用２!$C$4:$AD$4,0)+2,0),"")</f>
        <v/>
      </c>
      <c r="P324" s="1055"/>
      <c r="Q324" s="1068" t="str">
        <f>IFERROR(VLOOKUP(K324,【参考】数式用２!$A$2:$AC$48,MATCH(P324,【参考】数式用２!$C$4:$AC$4,0)+2,0),"")</f>
        <v/>
      </c>
      <c r="R324" s="1071" t="s">
        <v>269</v>
      </c>
      <c r="S324" s="1059"/>
      <c r="T324" s="1062" t="s">
        <v>357</v>
      </c>
      <c r="U324" s="1059"/>
      <c r="V324" s="1062" t="s">
        <v>358</v>
      </c>
      <c r="W324" s="1059"/>
      <c r="X324" s="1062" t="s">
        <v>357</v>
      </c>
      <c r="Y324" s="1059"/>
      <c r="Z324" s="1062" t="s">
        <v>359</v>
      </c>
      <c r="AA324" s="1062" t="s">
        <v>172</v>
      </c>
      <c r="AB324" s="1062" t="str">
        <f>IF(S324&gt;=1,(W324*12+Y324)-(S324*12+U324)+1,"")</f>
        <v/>
      </c>
      <c r="AC324" s="1086" t="s">
        <v>360</v>
      </c>
      <c r="AD324" s="1065" t="str">
        <f>IFERROR(ROUNDDOWN(ROUND(L324*Q324,0)*M324,0)*AB324,"")</f>
        <v/>
      </c>
      <c r="AE324" s="1089" t="str">
        <f>IFERROR(ROUNDDOWN(ROUNDDOWN(ROUND(L324*VLOOKUP(K324,【参考】数式用２!$A$2:$AC$48,MATCH("処遇改善加算Ⅳ",【参考】数式用２!$C$4:$O$4,0)+2,0),0)*M324,0)*AB324*0.5,0), "")</f>
        <v/>
      </c>
      <c r="AF324" s="1074"/>
      <c r="AG324" s="1065" t="str">
        <f>IF(AND(AQ324&lt;&gt;"対象外", P324&lt;&gt;""),ROUNDDOWN(ROUND(L324*VLOOKUP(K324,【参考】数式用２!$A$2:$K$48,MATCH("ベア加算あり",【参考】数式用２!$C$4:$K$4,0)+2,0),0)*M324,0)*AB324,"")</f>
        <v/>
      </c>
      <c r="AH324" s="1083"/>
      <c r="AI324" s="1074"/>
      <c r="AJ324" s="1074"/>
      <c r="AK324" s="1077"/>
      <c r="AL324" s="1080"/>
      <c r="AM324" s="693" t="str">
        <f t="shared" ref="AM324" si="231">IF(Q324="","",IF(Q324&lt;O324,"！加算の要件上は問題ありませんが、令和６年度末の加算率と比較して、令和７年度の加算率が低くなっています。",""))</f>
        <v/>
      </c>
      <c r="AN324" s="385"/>
      <c r="AO324" s="1094" t="str">
        <f>IF(K324&lt;&gt;"","Q列に色付け","")</f>
        <v/>
      </c>
      <c r="AP324" s="1058" t="str">
        <f>IF(AND(AE324&lt;&gt;0,AE324&lt;&gt;""),IF(AF324="○","入力済","未入力"),"")</f>
        <v/>
      </c>
      <c r="AQ324" s="912" t="str">
        <f>IFERROR((VLOOKUP(N324, 【参考】数式用２!$BE$5:$BE$13, 1,FALSE)), "対象外")</f>
        <v>対象外</v>
      </c>
      <c r="AR324" s="836" t="str">
        <f>IF(AG324&lt;&gt;"",IF(AH324="○","入力済","未入力"),"")</f>
        <v/>
      </c>
      <c r="AS324" s="836" t="str">
        <f>IF(AND(P324&lt;&gt;"", AI324=""), "未入力", "入力済")</f>
        <v>入力済</v>
      </c>
      <c r="AT324" s="836" t="str">
        <f>IF(AND(P324&lt;&gt;"", P324&lt;&gt;"処遇改善加算Ⅳ", AJ324=""), "未入力", "入力済")</f>
        <v>入力済</v>
      </c>
      <c r="AU324" s="836" t="str">
        <f>IFERROR(VLOOKUP(K324, 【参考】数式用２!$BB$5:$BC$48, 2, FALSE), "")</f>
        <v/>
      </c>
      <c r="AV324" s="836" t="str">
        <f>IF(AND(P324&lt;&gt;"処遇改善加算Ⅲ",P324&lt;&gt;"処遇改善加算Ⅳ", P324&lt;&gt;"", AU324&lt;&gt;"対象外"), 1,"")</f>
        <v/>
      </c>
      <c r="AW324" s="836" t="str">
        <f>IFERROR("_"&amp;VLOOKUP(K324, 【参考】数式用２!$AG$2:$AH$48, 2, FALSE), "")</f>
        <v/>
      </c>
      <c r="AX324" s="1097" t="str">
        <f>IF(AND(P324="処遇改善加算Ⅰ", AL324=""), "未入力","入力済")</f>
        <v>入力済</v>
      </c>
      <c r="AY324" s="1094" t="str">
        <f>G324</f>
        <v/>
      </c>
      <c r="AZ324"/>
      <c r="BA324"/>
      <c r="BB324"/>
      <c r="BC324"/>
      <c r="BD324"/>
      <c r="BE324"/>
      <c r="BF324"/>
      <c r="BG324"/>
    </row>
    <row r="325" spans="1:59" ht="14.4">
      <c r="A325" s="1099"/>
      <c r="B325" s="1203"/>
      <c r="C325" s="1204"/>
      <c r="D325" s="1204"/>
      <c r="E325" s="1204"/>
      <c r="F325" s="1205"/>
      <c r="G325" s="1210"/>
      <c r="H325" s="1210"/>
      <c r="I325" s="1210"/>
      <c r="J325" s="1210"/>
      <c r="K325" s="1210"/>
      <c r="L325" s="1213"/>
      <c r="M325" s="1216"/>
      <c r="N325" s="1104"/>
      <c r="O325" s="1107"/>
      <c r="P325" s="1056"/>
      <c r="Q325" s="1069"/>
      <c r="R325" s="1072"/>
      <c r="S325" s="1060"/>
      <c r="T325" s="1063"/>
      <c r="U325" s="1060"/>
      <c r="V325" s="1063"/>
      <c r="W325" s="1060"/>
      <c r="X325" s="1063"/>
      <c r="Y325" s="1060"/>
      <c r="Z325" s="1063"/>
      <c r="AA325" s="1063"/>
      <c r="AB325" s="1063"/>
      <c r="AC325" s="1087"/>
      <c r="AD325" s="1066"/>
      <c r="AE325" s="1090"/>
      <c r="AF325" s="1075"/>
      <c r="AG325" s="1066"/>
      <c r="AH325" s="1084"/>
      <c r="AI325" s="1075"/>
      <c r="AJ325" s="1075"/>
      <c r="AK325" s="1078"/>
      <c r="AL325" s="1081"/>
      <c r="AM325" s="1092"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095"/>
      <c r="AP325" s="1058"/>
      <c r="AQ325" s="913"/>
      <c r="AR325" s="836"/>
      <c r="AS325" s="836"/>
      <c r="AT325" s="836"/>
      <c r="AU325" s="836"/>
      <c r="AV325" s="836"/>
      <c r="AW325" s="836"/>
      <c r="AX325" s="1097"/>
      <c r="AY325" s="1095"/>
      <c r="AZ325"/>
      <c r="BA325"/>
      <c r="BB325"/>
      <c r="BC325"/>
      <c r="BD325"/>
      <c r="BE325"/>
      <c r="BF325"/>
      <c r="BG325"/>
    </row>
    <row r="326" spans="1:59" ht="14.4">
      <c r="A326" s="1100"/>
      <c r="B326" s="1203"/>
      <c r="C326" s="1204"/>
      <c r="D326" s="1204"/>
      <c r="E326" s="1204"/>
      <c r="F326" s="1205"/>
      <c r="G326" s="1210"/>
      <c r="H326" s="1210"/>
      <c r="I326" s="1210"/>
      <c r="J326" s="1210"/>
      <c r="K326" s="1210"/>
      <c r="L326" s="1213"/>
      <c r="M326" s="1216"/>
      <c r="N326" s="1104"/>
      <c r="O326" s="1107"/>
      <c r="P326" s="1056"/>
      <c r="Q326" s="1069"/>
      <c r="R326" s="1072"/>
      <c r="S326" s="1060"/>
      <c r="T326" s="1063"/>
      <c r="U326" s="1060"/>
      <c r="V326" s="1063"/>
      <c r="W326" s="1060"/>
      <c r="X326" s="1063"/>
      <c r="Y326" s="1060"/>
      <c r="Z326" s="1063"/>
      <c r="AA326" s="1063"/>
      <c r="AB326" s="1063"/>
      <c r="AC326" s="1087"/>
      <c r="AD326" s="1066"/>
      <c r="AE326" s="1090"/>
      <c r="AF326" s="1075"/>
      <c r="AG326" s="1066"/>
      <c r="AH326" s="1084"/>
      <c r="AI326" s="1075"/>
      <c r="AJ326" s="1075"/>
      <c r="AK326" s="1078"/>
      <c r="AL326" s="1081"/>
      <c r="AM326" s="1093"/>
      <c r="AN326" s="385"/>
      <c r="AO326" s="1095"/>
      <c r="AP326" s="1058"/>
      <c r="AQ326" s="913"/>
      <c r="AR326" s="836"/>
      <c r="AS326" s="836"/>
      <c r="AT326" s="836"/>
      <c r="AU326" s="836"/>
      <c r="AV326" s="836"/>
      <c r="AW326" s="836"/>
      <c r="AX326" s="1097"/>
      <c r="AY326" s="1095"/>
      <c r="AZ326"/>
      <c r="BA326"/>
      <c r="BB326"/>
      <c r="BC326"/>
      <c r="BD326"/>
      <c r="BE326"/>
      <c r="BF326"/>
      <c r="BG326"/>
    </row>
    <row r="327" spans="1:59" ht="30" customHeight="1" thickBot="1">
      <c r="A327" s="1101"/>
      <c r="B327" s="1206"/>
      <c r="C327" s="1207"/>
      <c r="D327" s="1207"/>
      <c r="E327" s="1207"/>
      <c r="F327" s="1208"/>
      <c r="G327" s="1211"/>
      <c r="H327" s="1211"/>
      <c r="I327" s="1211"/>
      <c r="J327" s="1211"/>
      <c r="K327" s="1211"/>
      <c r="L327" s="1214"/>
      <c r="M327" s="1217"/>
      <c r="N327" s="1105"/>
      <c r="O327" s="1108"/>
      <c r="P327" s="1057"/>
      <c r="Q327" s="1070"/>
      <c r="R327" s="1073"/>
      <c r="S327" s="1061"/>
      <c r="T327" s="1064"/>
      <c r="U327" s="1061"/>
      <c r="V327" s="1064"/>
      <c r="W327" s="1061"/>
      <c r="X327" s="1064"/>
      <c r="Y327" s="1061"/>
      <c r="Z327" s="1064"/>
      <c r="AA327" s="1064"/>
      <c r="AB327" s="1064"/>
      <c r="AC327" s="1088"/>
      <c r="AD327" s="1067"/>
      <c r="AE327" s="1091"/>
      <c r="AF327" s="1076"/>
      <c r="AG327" s="1067"/>
      <c r="AH327" s="1085"/>
      <c r="AI327" s="1076"/>
      <c r="AJ327" s="1076"/>
      <c r="AK327" s="1079"/>
      <c r="AL327" s="1082"/>
      <c r="AM327" s="694"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096"/>
      <c r="AP327" s="1058"/>
      <c r="AQ327" s="914"/>
      <c r="AR327" s="836"/>
      <c r="AS327" s="836"/>
      <c r="AT327" s="836"/>
      <c r="AU327" s="836"/>
      <c r="AV327" s="836"/>
      <c r="AW327" s="836"/>
      <c r="AX327" s="1097"/>
      <c r="AY327" s="1096"/>
      <c r="AZ327"/>
      <c r="BA327"/>
      <c r="BB327"/>
      <c r="BC327"/>
      <c r="BD327"/>
      <c r="BE327"/>
      <c r="BF327"/>
      <c r="BG327"/>
    </row>
    <row r="328" spans="1:59" ht="30" customHeight="1">
      <c r="A328" s="1098">
        <v>80</v>
      </c>
      <c r="B328" s="1218" t="str">
        <f>IF(基本情報入力シート!B119="", "",基本情報入力シート!B119)</f>
        <v/>
      </c>
      <c r="C328" s="1219"/>
      <c r="D328" s="1219"/>
      <c r="E328" s="1219"/>
      <c r="F328" s="1220"/>
      <c r="G328" s="1221" t="str">
        <f>IF(基本情報入力シート!L119="", "",基本情報入力シート!L119)</f>
        <v/>
      </c>
      <c r="H328" s="1221" t="str">
        <f>IF(基本情報入力シート!Q119="", "",基本情報入力シート!Q119)</f>
        <v/>
      </c>
      <c r="I328" s="1221" t="str">
        <f>IF(基本情報入力シート!V119="", "",基本情報入力シート!V119)</f>
        <v/>
      </c>
      <c r="J328" s="1221" t="str">
        <f>IF(基本情報入力シート!W119="", "",基本情報入力シート!W119)</f>
        <v/>
      </c>
      <c r="K328" s="1221" t="str">
        <f>IF(基本情報入力シート!X119="", "",基本情報入力シート!X119)</f>
        <v/>
      </c>
      <c r="L328" s="1222" t="str">
        <f>IF(基本情報入力シート!AC119=0, "",基本情報入力シート!AC119)</f>
        <v/>
      </c>
      <c r="M328" s="1215" t="str">
        <f>IF(基本情報入力シート!AD119="", "",基本情報入力シート!AD119)</f>
        <v/>
      </c>
      <c r="N328" s="1103"/>
      <c r="O328" s="1106" t="str">
        <f>IFERROR(VLOOKUP(K328,【参考】数式用２!$A$2:$AD$48,MATCH(N328,【参考】数式用２!$C$4:$AD$4,0)+2,0),"")</f>
        <v/>
      </c>
      <c r="P328" s="1055"/>
      <c r="Q328" s="1068" t="str">
        <f>IFERROR(VLOOKUP(K328,【参考】数式用２!$A$2:$AC$48,MATCH(P328,【参考】数式用２!$C$4:$AC$4,0)+2,0),"")</f>
        <v/>
      </c>
      <c r="R328" s="1071" t="s">
        <v>269</v>
      </c>
      <c r="S328" s="1059"/>
      <c r="T328" s="1062" t="s">
        <v>357</v>
      </c>
      <c r="U328" s="1059"/>
      <c r="V328" s="1062" t="s">
        <v>358</v>
      </c>
      <c r="W328" s="1059"/>
      <c r="X328" s="1062" t="s">
        <v>357</v>
      </c>
      <c r="Y328" s="1059"/>
      <c r="Z328" s="1062" t="s">
        <v>359</v>
      </c>
      <c r="AA328" s="1062" t="s">
        <v>172</v>
      </c>
      <c r="AB328" s="1062" t="str">
        <f>IF(S328&gt;=1,(W328*12+Y328)-(S328*12+U328)+1,"")</f>
        <v/>
      </c>
      <c r="AC328" s="1086" t="s">
        <v>360</v>
      </c>
      <c r="AD328" s="1065" t="str">
        <f>IFERROR(ROUNDDOWN(ROUND(L328*Q328,0)*M328,0)*AB328,"")</f>
        <v/>
      </c>
      <c r="AE328" s="1089" t="str">
        <f>IFERROR(ROUNDDOWN(ROUNDDOWN(ROUND(L328*VLOOKUP(K328,【参考】数式用２!$A$2:$AC$48,MATCH("処遇改善加算Ⅳ",【参考】数式用２!$C$4:$O$4,0)+2,0),0)*M328,0)*AB328*0.5,0), "")</f>
        <v/>
      </c>
      <c r="AF328" s="1074"/>
      <c r="AG328" s="1065" t="str">
        <f>IF(AND(AQ328&lt;&gt;"対象外", P328&lt;&gt;""),ROUNDDOWN(ROUND(L328*VLOOKUP(K328,【参考】数式用２!$A$2:$K$48,MATCH("ベア加算あり",【参考】数式用２!$C$4:$K$4,0)+2,0),0)*M328,0)*AB328,"")</f>
        <v/>
      </c>
      <c r="AH328" s="1083"/>
      <c r="AI328" s="1074"/>
      <c r="AJ328" s="1074"/>
      <c r="AK328" s="1077"/>
      <c r="AL328" s="1080"/>
      <c r="AM328" s="693" t="str">
        <f t="shared" ref="AM328" si="234">IF(Q328="","",IF(Q328&lt;O328,"！加算の要件上は問題ありませんが、令和６年度末の加算率と比較して、令和７年度の加算率が低くなっています。",""))</f>
        <v/>
      </c>
      <c r="AN328" s="385"/>
      <c r="AO328" s="1095" t="str">
        <f>IF(K328&lt;&gt;"","Q列に色付け","")</f>
        <v/>
      </c>
      <c r="AP328" s="1058" t="str">
        <f>IF(AND(AE328&lt;&gt;0,AE328&lt;&gt;""),IF(AF328="○","入力済","未入力"),"")</f>
        <v/>
      </c>
      <c r="AQ328" s="912" t="str">
        <f>IFERROR((VLOOKUP(N328, 【参考】数式用２!$BE$5:$BE$13, 1,FALSE)), "対象外")</f>
        <v>対象外</v>
      </c>
      <c r="AR328" s="836" t="str">
        <f>IF(AG328&lt;&gt;"",IF(AH328="○","入力済","未入力"),"")</f>
        <v/>
      </c>
      <c r="AS328" s="836" t="str">
        <f>IF(AND(P328&lt;&gt;"", AI328=""), "未入力", "入力済")</f>
        <v>入力済</v>
      </c>
      <c r="AT328" s="836" t="str">
        <f>IF(AND(P328&lt;&gt;"", P328&lt;&gt;"処遇改善加算Ⅳ", AJ328=""), "未入力", "入力済")</f>
        <v>入力済</v>
      </c>
      <c r="AU328" s="836" t="str">
        <f>IFERROR(VLOOKUP(K328, 【参考】数式用２!$BB$5:$BC$48, 2, FALSE), "")</f>
        <v/>
      </c>
      <c r="AV328" s="836" t="str">
        <f>IF(AND(P328&lt;&gt;"処遇改善加算Ⅲ",P328&lt;&gt;"処遇改善加算Ⅳ", P328&lt;&gt;"", AU328&lt;&gt;"対象外"), 1,"")</f>
        <v/>
      </c>
      <c r="AW328" s="836" t="str">
        <f>IFERROR("_"&amp;VLOOKUP(K328, 【参考】数式用２!$AG$2:$AH$48, 2, FALSE), "")</f>
        <v/>
      </c>
      <c r="AX328" s="1097" t="str">
        <f>IF(AND(P328="処遇改善加算Ⅰ", AL328=""), "未入力","入力済")</f>
        <v>入力済</v>
      </c>
      <c r="AY328" s="1094" t="str">
        <f>G328</f>
        <v/>
      </c>
      <c r="AZ328"/>
      <c r="BA328"/>
      <c r="BB328"/>
      <c r="BC328"/>
      <c r="BD328"/>
      <c r="BE328"/>
      <c r="BF328"/>
      <c r="BG328"/>
    </row>
    <row r="329" spans="1:59" ht="14.4">
      <c r="A329" s="1099"/>
      <c r="B329" s="1203"/>
      <c r="C329" s="1204"/>
      <c r="D329" s="1204"/>
      <c r="E329" s="1204"/>
      <c r="F329" s="1205"/>
      <c r="G329" s="1210"/>
      <c r="H329" s="1210"/>
      <c r="I329" s="1210"/>
      <c r="J329" s="1210"/>
      <c r="K329" s="1210"/>
      <c r="L329" s="1213"/>
      <c r="M329" s="1216"/>
      <c r="N329" s="1104"/>
      <c r="O329" s="1107"/>
      <c r="P329" s="1056"/>
      <c r="Q329" s="1069"/>
      <c r="R329" s="1072"/>
      <c r="S329" s="1060"/>
      <c r="T329" s="1063"/>
      <c r="U329" s="1060"/>
      <c r="V329" s="1063"/>
      <c r="W329" s="1060"/>
      <c r="X329" s="1063"/>
      <c r="Y329" s="1060"/>
      <c r="Z329" s="1063"/>
      <c r="AA329" s="1063"/>
      <c r="AB329" s="1063"/>
      <c r="AC329" s="1087"/>
      <c r="AD329" s="1066"/>
      <c r="AE329" s="1090"/>
      <c r="AF329" s="1075"/>
      <c r="AG329" s="1066"/>
      <c r="AH329" s="1084"/>
      <c r="AI329" s="1075"/>
      <c r="AJ329" s="1075"/>
      <c r="AK329" s="1078"/>
      <c r="AL329" s="1081"/>
      <c r="AM329" s="1092"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095"/>
      <c r="AP329" s="1058"/>
      <c r="AQ329" s="913"/>
      <c r="AR329" s="836"/>
      <c r="AS329" s="836"/>
      <c r="AT329" s="836"/>
      <c r="AU329" s="836"/>
      <c r="AV329" s="836"/>
      <c r="AW329" s="836"/>
      <c r="AX329" s="1097"/>
      <c r="AY329" s="1095"/>
      <c r="AZ329"/>
      <c r="BA329"/>
      <c r="BB329"/>
      <c r="BC329"/>
      <c r="BD329"/>
      <c r="BE329"/>
      <c r="BF329"/>
      <c r="BG329"/>
    </row>
    <row r="330" spans="1:59" ht="14.4">
      <c r="A330" s="1100"/>
      <c r="B330" s="1203"/>
      <c r="C330" s="1204"/>
      <c r="D330" s="1204"/>
      <c r="E330" s="1204"/>
      <c r="F330" s="1205"/>
      <c r="G330" s="1210"/>
      <c r="H330" s="1210"/>
      <c r="I330" s="1210"/>
      <c r="J330" s="1210"/>
      <c r="K330" s="1210"/>
      <c r="L330" s="1213"/>
      <c r="M330" s="1216"/>
      <c r="N330" s="1104"/>
      <c r="O330" s="1107"/>
      <c r="P330" s="1056"/>
      <c r="Q330" s="1069"/>
      <c r="R330" s="1072"/>
      <c r="S330" s="1060"/>
      <c r="T330" s="1063"/>
      <c r="U330" s="1060"/>
      <c r="V330" s="1063"/>
      <c r="W330" s="1060"/>
      <c r="X330" s="1063"/>
      <c r="Y330" s="1060"/>
      <c r="Z330" s="1063"/>
      <c r="AA330" s="1063"/>
      <c r="AB330" s="1063"/>
      <c r="AC330" s="1087"/>
      <c r="AD330" s="1066"/>
      <c r="AE330" s="1090"/>
      <c r="AF330" s="1075"/>
      <c r="AG330" s="1066"/>
      <c r="AH330" s="1084"/>
      <c r="AI330" s="1075"/>
      <c r="AJ330" s="1075"/>
      <c r="AK330" s="1078"/>
      <c r="AL330" s="1081"/>
      <c r="AM330" s="1093"/>
      <c r="AN330" s="385"/>
      <c r="AO330" s="1095"/>
      <c r="AP330" s="1058"/>
      <c r="AQ330" s="913"/>
      <c r="AR330" s="836"/>
      <c r="AS330" s="836"/>
      <c r="AT330" s="836"/>
      <c r="AU330" s="836"/>
      <c r="AV330" s="836"/>
      <c r="AW330" s="836"/>
      <c r="AX330" s="1097"/>
      <c r="AY330" s="1095"/>
      <c r="AZ330"/>
      <c r="BA330"/>
      <c r="BB330"/>
      <c r="BC330"/>
      <c r="BD330"/>
      <c r="BE330"/>
      <c r="BF330"/>
      <c r="BG330"/>
    </row>
    <row r="331" spans="1:59" ht="30" customHeight="1" thickBot="1">
      <c r="A331" s="1101"/>
      <c r="B331" s="1206"/>
      <c r="C331" s="1207"/>
      <c r="D331" s="1207"/>
      <c r="E331" s="1207"/>
      <c r="F331" s="1208"/>
      <c r="G331" s="1211"/>
      <c r="H331" s="1211"/>
      <c r="I331" s="1211"/>
      <c r="J331" s="1211"/>
      <c r="K331" s="1211"/>
      <c r="L331" s="1214"/>
      <c r="M331" s="1217"/>
      <c r="N331" s="1105"/>
      <c r="O331" s="1108"/>
      <c r="P331" s="1057"/>
      <c r="Q331" s="1070"/>
      <c r="R331" s="1073"/>
      <c r="S331" s="1061"/>
      <c r="T331" s="1064"/>
      <c r="U331" s="1061"/>
      <c r="V331" s="1064"/>
      <c r="W331" s="1061"/>
      <c r="X331" s="1064"/>
      <c r="Y331" s="1061"/>
      <c r="Z331" s="1064"/>
      <c r="AA331" s="1064"/>
      <c r="AB331" s="1064"/>
      <c r="AC331" s="1088"/>
      <c r="AD331" s="1067"/>
      <c r="AE331" s="1091"/>
      <c r="AF331" s="1076"/>
      <c r="AG331" s="1067"/>
      <c r="AH331" s="1085"/>
      <c r="AI331" s="1076"/>
      <c r="AJ331" s="1076"/>
      <c r="AK331" s="1079"/>
      <c r="AL331" s="1082"/>
      <c r="AM331" s="694"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095"/>
      <c r="AP331" s="1058"/>
      <c r="AQ331" s="914"/>
      <c r="AR331" s="836"/>
      <c r="AS331" s="836"/>
      <c r="AT331" s="836"/>
      <c r="AU331" s="836"/>
      <c r="AV331" s="836"/>
      <c r="AW331" s="836"/>
      <c r="AX331" s="1097"/>
      <c r="AY331" s="1096"/>
      <c r="AZ331"/>
      <c r="BA331"/>
      <c r="BB331"/>
      <c r="BC331"/>
      <c r="BD331"/>
      <c r="BE331"/>
      <c r="BF331"/>
      <c r="BG331"/>
    </row>
    <row r="332" spans="1:59" ht="30" customHeight="1">
      <c r="A332" s="1098">
        <v>81</v>
      </c>
      <c r="B332" s="1218" t="str">
        <f>IF(基本情報入力シート!B120="", "",基本情報入力シート!B120)</f>
        <v/>
      </c>
      <c r="C332" s="1219"/>
      <c r="D332" s="1219"/>
      <c r="E332" s="1219"/>
      <c r="F332" s="1220"/>
      <c r="G332" s="1221" t="str">
        <f>IF(基本情報入力シート!L120="", "",基本情報入力シート!L120)</f>
        <v/>
      </c>
      <c r="H332" s="1221" t="str">
        <f>IF(基本情報入力シート!Q120="", "",基本情報入力シート!Q120)</f>
        <v/>
      </c>
      <c r="I332" s="1221" t="str">
        <f>IF(基本情報入力シート!V120="", "",基本情報入力シート!V120)</f>
        <v/>
      </c>
      <c r="J332" s="1221" t="str">
        <f>IF(基本情報入力シート!W120="", "",基本情報入力シート!W120)</f>
        <v/>
      </c>
      <c r="K332" s="1221" t="str">
        <f>IF(基本情報入力シート!X120="", "",基本情報入力シート!X120)</f>
        <v/>
      </c>
      <c r="L332" s="1222" t="str">
        <f>IF(基本情報入力シート!AC120=0, "",基本情報入力シート!AC120)</f>
        <v/>
      </c>
      <c r="M332" s="1215" t="str">
        <f>IF(基本情報入力シート!AD120="", "",基本情報入力シート!AD120)</f>
        <v/>
      </c>
      <c r="N332" s="1103"/>
      <c r="O332" s="1106" t="str">
        <f>IFERROR(VLOOKUP(K332,【参考】数式用２!$A$2:$AD$48,MATCH(N332,【参考】数式用２!$C$4:$AD$4,0)+2,0),"")</f>
        <v/>
      </c>
      <c r="P332" s="1055"/>
      <c r="Q332" s="1068" t="str">
        <f>IFERROR(VLOOKUP(K332,【参考】数式用２!$A$2:$AC$48,MATCH(P332,【参考】数式用２!$C$4:$AC$4,0)+2,0),"")</f>
        <v/>
      </c>
      <c r="R332" s="1071" t="s">
        <v>269</v>
      </c>
      <c r="S332" s="1059"/>
      <c r="T332" s="1062" t="s">
        <v>357</v>
      </c>
      <c r="U332" s="1059"/>
      <c r="V332" s="1062" t="s">
        <v>358</v>
      </c>
      <c r="W332" s="1059"/>
      <c r="X332" s="1062" t="s">
        <v>357</v>
      </c>
      <c r="Y332" s="1059"/>
      <c r="Z332" s="1062" t="s">
        <v>359</v>
      </c>
      <c r="AA332" s="1062" t="s">
        <v>172</v>
      </c>
      <c r="AB332" s="1062" t="str">
        <f>IF(S332&gt;=1,(W332*12+Y332)-(S332*12+U332)+1,"")</f>
        <v/>
      </c>
      <c r="AC332" s="1086" t="s">
        <v>360</v>
      </c>
      <c r="AD332" s="1065" t="str">
        <f>IFERROR(ROUNDDOWN(ROUND(L332*Q332,0)*M332,0)*AB332,"")</f>
        <v/>
      </c>
      <c r="AE332" s="1089" t="str">
        <f>IFERROR(ROUNDDOWN(ROUNDDOWN(ROUND(L332*VLOOKUP(K332,【参考】数式用２!$A$2:$AC$48,MATCH("処遇改善加算Ⅳ",【参考】数式用２!$C$4:$O$4,0)+2,0),0)*M332,0)*AB332*0.5,0), "")</f>
        <v/>
      </c>
      <c r="AF332" s="1074"/>
      <c r="AG332" s="1065" t="str">
        <f>IF(AND(AQ332&lt;&gt;"対象外", P332&lt;&gt;""),ROUNDDOWN(ROUND(L332*VLOOKUP(K332,【参考】数式用２!$A$2:$K$48,MATCH("ベア加算あり",【参考】数式用２!$C$4:$K$4,0)+2,0),0)*M332,0)*AB332,"")</f>
        <v/>
      </c>
      <c r="AH332" s="1083"/>
      <c r="AI332" s="1074"/>
      <c r="AJ332" s="1074"/>
      <c r="AK332" s="1077"/>
      <c r="AL332" s="1080"/>
      <c r="AM332" s="693" t="str">
        <f t="shared" ref="AM332" si="237">IF(Q332="","",IF(Q332&lt;O332,"！加算の要件上は問題ありませんが、令和６年度末の加算率と比較して、令和７年度の加算率が低くなっています。",""))</f>
        <v/>
      </c>
      <c r="AN332" s="385"/>
      <c r="AO332" s="1094" t="str">
        <f>IF(K332&lt;&gt;"","Q列に色付け","")</f>
        <v/>
      </c>
      <c r="AP332" s="1058" t="str">
        <f>IF(AND(AE332&lt;&gt;0,AE332&lt;&gt;""),IF(AF332="○","入力済","未入力"),"")</f>
        <v/>
      </c>
      <c r="AQ332" s="912" t="str">
        <f>IFERROR((VLOOKUP(N332, 【参考】数式用２!$BE$5:$BE$13, 1,FALSE)), "対象外")</f>
        <v>対象外</v>
      </c>
      <c r="AR332" s="836" t="str">
        <f>IF(AG332&lt;&gt;"",IF(AH332="○","入力済","未入力"),"")</f>
        <v/>
      </c>
      <c r="AS332" s="836" t="str">
        <f>IF(AND(P332&lt;&gt;"", AI332=""), "未入力", "入力済")</f>
        <v>入力済</v>
      </c>
      <c r="AT332" s="836" t="str">
        <f>IF(AND(P332&lt;&gt;"", P332&lt;&gt;"処遇改善加算Ⅳ", AJ332=""), "未入力", "入力済")</f>
        <v>入力済</v>
      </c>
      <c r="AU332" s="836" t="str">
        <f>IFERROR(VLOOKUP(K332, 【参考】数式用２!$BB$5:$BC$48, 2, FALSE), "")</f>
        <v/>
      </c>
      <c r="AV332" s="836" t="str">
        <f>IF(AND(P332&lt;&gt;"処遇改善加算Ⅲ",P332&lt;&gt;"処遇改善加算Ⅳ", P332&lt;&gt;"", AU332&lt;&gt;"対象外"), 1,"")</f>
        <v/>
      </c>
      <c r="AW332" s="836" t="str">
        <f>IFERROR("_"&amp;VLOOKUP(K332, 【参考】数式用２!$AG$2:$AH$48, 2, FALSE), "")</f>
        <v/>
      </c>
      <c r="AX332" s="1097" t="str">
        <f>IF(AND(P332="処遇改善加算Ⅰ", AL332=""), "未入力","入力済")</f>
        <v>入力済</v>
      </c>
      <c r="AY332" s="1094" t="str">
        <f>G332</f>
        <v/>
      </c>
      <c r="AZ332"/>
      <c r="BA332"/>
      <c r="BB332"/>
      <c r="BC332"/>
      <c r="BD332"/>
      <c r="BE332"/>
      <c r="BF332"/>
      <c r="BG332"/>
    </row>
    <row r="333" spans="1:59" ht="14.4">
      <c r="A333" s="1099"/>
      <c r="B333" s="1203"/>
      <c r="C333" s="1204"/>
      <c r="D333" s="1204"/>
      <c r="E333" s="1204"/>
      <c r="F333" s="1205"/>
      <c r="G333" s="1210"/>
      <c r="H333" s="1210"/>
      <c r="I333" s="1210"/>
      <c r="J333" s="1210"/>
      <c r="K333" s="1210"/>
      <c r="L333" s="1213"/>
      <c r="M333" s="1216"/>
      <c r="N333" s="1104"/>
      <c r="O333" s="1107"/>
      <c r="P333" s="1056"/>
      <c r="Q333" s="1069"/>
      <c r="R333" s="1072"/>
      <c r="S333" s="1060"/>
      <c r="T333" s="1063"/>
      <c r="U333" s="1060"/>
      <c r="V333" s="1063"/>
      <c r="W333" s="1060"/>
      <c r="X333" s="1063"/>
      <c r="Y333" s="1060"/>
      <c r="Z333" s="1063"/>
      <c r="AA333" s="1063"/>
      <c r="AB333" s="1063"/>
      <c r="AC333" s="1087"/>
      <c r="AD333" s="1066"/>
      <c r="AE333" s="1090"/>
      <c r="AF333" s="1075"/>
      <c r="AG333" s="1066"/>
      <c r="AH333" s="1084"/>
      <c r="AI333" s="1075"/>
      <c r="AJ333" s="1075"/>
      <c r="AK333" s="1078"/>
      <c r="AL333" s="1081"/>
      <c r="AM333" s="1092"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095"/>
      <c r="AP333" s="1058"/>
      <c r="AQ333" s="913"/>
      <c r="AR333" s="836"/>
      <c r="AS333" s="836"/>
      <c r="AT333" s="836"/>
      <c r="AU333" s="836"/>
      <c r="AV333" s="836"/>
      <c r="AW333" s="836"/>
      <c r="AX333" s="1097"/>
      <c r="AY333" s="1095"/>
      <c r="AZ333"/>
      <c r="BA333"/>
      <c r="BB333"/>
      <c r="BC333"/>
      <c r="BD333"/>
      <c r="BE333"/>
      <c r="BF333"/>
      <c r="BG333"/>
    </row>
    <row r="334" spans="1:59" ht="14.4">
      <c r="A334" s="1100"/>
      <c r="B334" s="1203"/>
      <c r="C334" s="1204"/>
      <c r="D334" s="1204"/>
      <c r="E334" s="1204"/>
      <c r="F334" s="1205"/>
      <c r="G334" s="1210"/>
      <c r="H334" s="1210"/>
      <c r="I334" s="1210"/>
      <c r="J334" s="1210"/>
      <c r="K334" s="1210"/>
      <c r="L334" s="1213"/>
      <c r="M334" s="1216"/>
      <c r="N334" s="1104"/>
      <c r="O334" s="1107"/>
      <c r="P334" s="1056"/>
      <c r="Q334" s="1069"/>
      <c r="R334" s="1072"/>
      <c r="S334" s="1060"/>
      <c r="T334" s="1063"/>
      <c r="U334" s="1060"/>
      <c r="V334" s="1063"/>
      <c r="W334" s="1060"/>
      <c r="X334" s="1063"/>
      <c r="Y334" s="1060"/>
      <c r="Z334" s="1063"/>
      <c r="AA334" s="1063"/>
      <c r="AB334" s="1063"/>
      <c r="AC334" s="1087"/>
      <c r="AD334" s="1066"/>
      <c r="AE334" s="1090"/>
      <c r="AF334" s="1075"/>
      <c r="AG334" s="1066"/>
      <c r="AH334" s="1084"/>
      <c r="AI334" s="1075"/>
      <c r="AJ334" s="1075"/>
      <c r="AK334" s="1078"/>
      <c r="AL334" s="1081"/>
      <c r="AM334" s="1093"/>
      <c r="AN334" s="385"/>
      <c r="AO334" s="1095"/>
      <c r="AP334" s="1058"/>
      <c r="AQ334" s="913"/>
      <c r="AR334" s="836"/>
      <c r="AS334" s="836"/>
      <c r="AT334" s="836"/>
      <c r="AU334" s="836"/>
      <c r="AV334" s="836"/>
      <c r="AW334" s="836"/>
      <c r="AX334" s="1097"/>
      <c r="AY334" s="1095"/>
      <c r="AZ334"/>
      <c r="BA334"/>
      <c r="BB334"/>
      <c r="BC334"/>
      <c r="BD334"/>
      <c r="BE334"/>
      <c r="BF334"/>
      <c r="BG334"/>
    </row>
    <row r="335" spans="1:59" ht="30" customHeight="1" thickBot="1">
      <c r="A335" s="1101"/>
      <c r="B335" s="1206"/>
      <c r="C335" s="1207"/>
      <c r="D335" s="1207"/>
      <c r="E335" s="1207"/>
      <c r="F335" s="1208"/>
      <c r="G335" s="1211"/>
      <c r="H335" s="1211"/>
      <c r="I335" s="1211"/>
      <c r="J335" s="1211"/>
      <c r="K335" s="1211"/>
      <c r="L335" s="1214"/>
      <c r="M335" s="1217"/>
      <c r="N335" s="1105"/>
      <c r="O335" s="1108"/>
      <c r="P335" s="1057"/>
      <c r="Q335" s="1070"/>
      <c r="R335" s="1073"/>
      <c r="S335" s="1061"/>
      <c r="T335" s="1064"/>
      <c r="U335" s="1061"/>
      <c r="V335" s="1064"/>
      <c r="W335" s="1061"/>
      <c r="X335" s="1064"/>
      <c r="Y335" s="1061"/>
      <c r="Z335" s="1064"/>
      <c r="AA335" s="1064"/>
      <c r="AB335" s="1064"/>
      <c r="AC335" s="1088"/>
      <c r="AD335" s="1067"/>
      <c r="AE335" s="1091"/>
      <c r="AF335" s="1076"/>
      <c r="AG335" s="1067"/>
      <c r="AH335" s="1085"/>
      <c r="AI335" s="1076"/>
      <c r="AJ335" s="1076"/>
      <c r="AK335" s="1079"/>
      <c r="AL335" s="1082"/>
      <c r="AM335" s="694"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096"/>
      <c r="AP335" s="1058"/>
      <c r="AQ335" s="914"/>
      <c r="AR335" s="836"/>
      <c r="AS335" s="836"/>
      <c r="AT335" s="836"/>
      <c r="AU335" s="836"/>
      <c r="AV335" s="836"/>
      <c r="AW335" s="836"/>
      <c r="AX335" s="1097"/>
      <c r="AY335" s="1096"/>
      <c r="AZ335"/>
      <c r="BA335"/>
      <c r="BB335"/>
      <c r="BC335"/>
      <c r="BD335"/>
      <c r="BE335"/>
      <c r="BF335"/>
      <c r="BG335"/>
    </row>
    <row r="336" spans="1:59" ht="30" customHeight="1">
      <c r="A336" s="1098">
        <v>82</v>
      </c>
      <c r="B336" s="1218" t="str">
        <f>IF(基本情報入力シート!B121="", "",基本情報入力シート!B121)</f>
        <v/>
      </c>
      <c r="C336" s="1219"/>
      <c r="D336" s="1219"/>
      <c r="E336" s="1219"/>
      <c r="F336" s="1220"/>
      <c r="G336" s="1221" t="str">
        <f>IF(基本情報入力シート!L121="", "",基本情報入力シート!L121)</f>
        <v/>
      </c>
      <c r="H336" s="1221" t="str">
        <f>IF(基本情報入力シート!Q121="", "",基本情報入力シート!Q121)</f>
        <v/>
      </c>
      <c r="I336" s="1221" t="str">
        <f>IF(基本情報入力シート!V121="", "",基本情報入力シート!V121)</f>
        <v/>
      </c>
      <c r="J336" s="1221" t="str">
        <f>IF(基本情報入力シート!W121="", "",基本情報入力シート!W121)</f>
        <v/>
      </c>
      <c r="K336" s="1221" t="str">
        <f>IF(基本情報入力シート!X121="", "",基本情報入力シート!X121)</f>
        <v/>
      </c>
      <c r="L336" s="1222" t="str">
        <f>IF(基本情報入力シート!AC121=0, "",基本情報入力シート!AC121)</f>
        <v/>
      </c>
      <c r="M336" s="1215" t="str">
        <f>IF(基本情報入力シート!AD121="", "",基本情報入力シート!AD121)</f>
        <v/>
      </c>
      <c r="N336" s="1103"/>
      <c r="O336" s="1106" t="str">
        <f>IFERROR(VLOOKUP(K336,【参考】数式用２!$A$2:$AD$48,MATCH(N336,【参考】数式用２!$C$4:$AD$4,0)+2,0),"")</f>
        <v/>
      </c>
      <c r="P336" s="1055"/>
      <c r="Q336" s="1068" t="str">
        <f>IFERROR(VLOOKUP(K336,【参考】数式用２!$A$2:$AC$48,MATCH(P336,【参考】数式用２!$C$4:$AC$4,0)+2,0),"")</f>
        <v/>
      </c>
      <c r="R336" s="1071" t="s">
        <v>269</v>
      </c>
      <c r="S336" s="1059"/>
      <c r="T336" s="1062" t="s">
        <v>357</v>
      </c>
      <c r="U336" s="1059"/>
      <c r="V336" s="1062" t="s">
        <v>358</v>
      </c>
      <c r="W336" s="1059"/>
      <c r="X336" s="1062" t="s">
        <v>357</v>
      </c>
      <c r="Y336" s="1059"/>
      <c r="Z336" s="1062" t="s">
        <v>359</v>
      </c>
      <c r="AA336" s="1062" t="s">
        <v>172</v>
      </c>
      <c r="AB336" s="1062" t="str">
        <f>IF(S336&gt;=1,(W336*12+Y336)-(S336*12+U336)+1,"")</f>
        <v/>
      </c>
      <c r="AC336" s="1086" t="s">
        <v>360</v>
      </c>
      <c r="AD336" s="1065" t="str">
        <f>IFERROR(ROUNDDOWN(ROUND(L336*Q336,0)*M336,0)*AB336,"")</f>
        <v/>
      </c>
      <c r="AE336" s="1089" t="str">
        <f>IFERROR(ROUNDDOWN(ROUNDDOWN(ROUND(L336*VLOOKUP(K336,【参考】数式用２!$A$2:$AC$48,MATCH("処遇改善加算Ⅳ",【参考】数式用２!$C$4:$O$4,0)+2,0),0)*M336,0)*AB336*0.5,0), "")</f>
        <v/>
      </c>
      <c r="AF336" s="1074"/>
      <c r="AG336" s="1065" t="str">
        <f>IF(AND(AQ336&lt;&gt;"対象外", P336&lt;&gt;""),ROUNDDOWN(ROUND(L336*VLOOKUP(K336,【参考】数式用２!$A$2:$K$48,MATCH("ベア加算あり",【参考】数式用２!$C$4:$K$4,0)+2,0),0)*M336,0)*AB336,"")</f>
        <v/>
      </c>
      <c r="AH336" s="1083"/>
      <c r="AI336" s="1074"/>
      <c r="AJ336" s="1074"/>
      <c r="AK336" s="1077"/>
      <c r="AL336" s="1080"/>
      <c r="AM336" s="693" t="str">
        <f t="shared" ref="AM336" si="240">IF(Q336="","",IF(Q336&lt;O336,"！加算の要件上は問題ありませんが、令和６年度末の加算率と比較して、令和７年度の加算率が低くなっています。",""))</f>
        <v/>
      </c>
      <c r="AN336" s="385"/>
      <c r="AO336" s="1095" t="str">
        <f>IF(K336&lt;&gt;"","Q列に色付け","")</f>
        <v/>
      </c>
      <c r="AP336" s="1058" t="str">
        <f>IF(AND(AE336&lt;&gt;0,AE336&lt;&gt;""),IF(AF336="○","入力済","未入力"),"")</f>
        <v/>
      </c>
      <c r="AQ336" s="912" t="str">
        <f>IFERROR((VLOOKUP(N336, 【参考】数式用２!$BE$5:$BE$13, 1,FALSE)), "対象外")</f>
        <v>対象外</v>
      </c>
      <c r="AR336" s="836" t="str">
        <f>IF(AG336&lt;&gt;"",IF(AH336="○","入力済","未入力"),"")</f>
        <v/>
      </c>
      <c r="AS336" s="836" t="str">
        <f>IF(AND(P336&lt;&gt;"", AI336=""), "未入力", "入力済")</f>
        <v>入力済</v>
      </c>
      <c r="AT336" s="836" t="str">
        <f>IF(AND(P336&lt;&gt;"", P336&lt;&gt;"処遇改善加算Ⅳ", AJ336=""), "未入力", "入力済")</f>
        <v>入力済</v>
      </c>
      <c r="AU336" s="836" t="str">
        <f>IFERROR(VLOOKUP(K336, 【参考】数式用２!$BB$5:$BC$48, 2, FALSE), "")</f>
        <v/>
      </c>
      <c r="AV336" s="836" t="str">
        <f>IF(AND(P336&lt;&gt;"処遇改善加算Ⅲ",P336&lt;&gt;"処遇改善加算Ⅳ", P336&lt;&gt;"", AU336&lt;&gt;"対象外"), 1,"")</f>
        <v/>
      </c>
      <c r="AW336" s="836" t="str">
        <f>IFERROR("_"&amp;VLOOKUP(K336, 【参考】数式用２!$AG$2:$AH$48, 2, FALSE), "")</f>
        <v/>
      </c>
      <c r="AX336" s="1097" t="str">
        <f>IF(AND(P336="処遇改善加算Ⅰ", AL336=""), "未入力","入力済")</f>
        <v>入力済</v>
      </c>
      <c r="AY336" s="1094" t="str">
        <f>G336</f>
        <v/>
      </c>
      <c r="AZ336"/>
      <c r="BA336"/>
      <c r="BB336"/>
      <c r="BC336"/>
      <c r="BD336"/>
      <c r="BE336"/>
      <c r="BF336"/>
      <c r="BG336"/>
    </row>
    <row r="337" spans="1:59" ht="14.4">
      <c r="A337" s="1099"/>
      <c r="B337" s="1203"/>
      <c r="C337" s="1204"/>
      <c r="D337" s="1204"/>
      <c r="E337" s="1204"/>
      <c r="F337" s="1205"/>
      <c r="G337" s="1210"/>
      <c r="H337" s="1210"/>
      <c r="I337" s="1210"/>
      <c r="J337" s="1210"/>
      <c r="K337" s="1210"/>
      <c r="L337" s="1213"/>
      <c r="M337" s="1216"/>
      <c r="N337" s="1104"/>
      <c r="O337" s="1107"/>
      <c r="P337" s="1056"/>
      <c r="Q337" s="1069"/>
      <c r="R337" s="1072"/>
      <c r="S337" s="1060"/>
      <c r="T337" s="1063"/>
      <c r="U337" s="1060"/>
      <c r="V337" s="1063"/>
      <c r="W337" s="1060"/>
      <c r="X337" s="1063"/>
      <c r="Y337" s="1060"/>
      <c r="Z337" s="1063"/>
      <c r="AA337" s="1063"/>
      <c r="AB337" s="1063"/>
      <c r="AC337" s="1087"/>
      <c r="AD337" s="1066"/>
      <c r="AE337" s="1090"/>
      <c r="AF337" s="1075"/>
      <c r="AG337" s="1066"/>
      <c r="AH337" s="1084"/>
      <c r="AI337" s="1075"/>
      <c r="AJ337" s="1075"/>
      <c r="AK337" s="1078"/>
      <c r="AL337" s="1081"/>
      <c r="AM337" s="1092"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095"/>
      <c r="AP337" s="1058"/>
      <c r="AQ337" s="913"/>
      <c r="AR337" s="836"/>
      <c r="AS337" s="836"/>
      <c r="AT337" s="836"/>
      <c r="AU337" s="836"/>
      <c r="AV337" s="836"/>
      <c r="AW337" s="836"/>
      <c r="AX337" s="1097"/>
      <c r="AY337" s="1095"/>
      <c r="AZ337"/>
      <c r="BA337"/>
      <c r="BB337"/>
      <c r="BC337"/>
      <c r="BD337"/>
      <c r="BE337"/>
      <c r="BF337"/>
      <c r="BG337"/>
    </row>
    <row r="338" spans="1:59" ht="14.4">
      <c r="A338" s="1100"/>
      <c r="B338" s="1203"/>
      <c r="C338" s="1204"/>
      <c r="D338" s="1204"/>
      <c r="E338" s="1204"/>
      <c r="F338" s="1205"/>
      <c r="G338" s="1210"/>
      <c r="H338" s="1210"/>
      <c r="I338" s="1210"/>
      <c r="J338" s="1210"/>
      <c r="K338" s="1210"/>
      <c r="L338" s="1213"/>
      <c r="M338" s="1216"/>
      <c r="N338" s="1104"/>
      <c r="O338" s="1107"/>
      <c r="P338" s="1056"/>
      <c r="Q338" s="1069"/>
      <c r="R338" s="1072"/>
      <c r="S338" s="1060"/>
      <c r="T338" s="1063"/>
      <c r="U338" s="1060"/>
      <c r="V338" s="1063"/>
      <c r="W338" s="1060"/>
      <c r="X338" s="1063"/>
      <c r="Y338" s="1060"/>
      <c r="Z338" s="1063"/>
      <c r="AA338" s="1063"/>
      <c r="AB338" s="1063"/>
      <c r="AC338" s="1087"/>
      <c r="AD338" s="1066"/>
      <c r="AE338" s="1090"/>
      <c r="AF338" s="1075"/>
      <c r="AG338" s="1066"/>
      <c r="AH338" s="1084"/>
      <c r="AI338" s="1075"/>
      <c r="AJ338" s="1075"/>
      <c r="AK338" s="1078"/>
      <c r="AL338" s="1081"/>
      <c r="AM338" s="1093"/>
      <c r="AN338" s="385"/>
      <c r="AO338" s="1095"/>
      <c r="AP338" s="1058"/>
      <c r="AQ338" s="913"/>
      <c r="AR338" s="836"/>
      <c r="AS338" s="836"/>
      <c r="AT338" s="836"/>
      <c r="AU338" s="836"/>
      <c r="AV338" s="836"/>
      <c r="AW338" s="836"/>
      <c r="AX338" s="1097"/>
      <c r="AY338" s="1095"/>
      <c r="AZ338"/>
      <c r="BA338"/>
      <c r="BB338"/>
      <c r="BC338"/>
      <c r="BD338"/>
      <c r="BE338"/>
      <c r="BF338"/>
      <c r="BG338"/>
    </row>
    <row r="339" spans="1:59" ht="30" customHeight="1" thickBot="1">
      <c r="A339" s="1101"/>
      <c r="B339" s="1206"/>
      <c r="C339" s="1207"/>
      <c r="D339" s="1207"/>
      <c r="E339" s="1207"/>
      <c r="F339" s="1208"/>
      <c r="G339" s="1211"/>
      <c r="H339" s="1211"/>
      <c r="I339" s="1211"/>
      <c r="J339" s="1211"/>
      <c r="K339" s="1211"/>
      <c r="L339" s="1214"/>
      <c r="M339" s="1217"/>
      <c r="N339" s="1105"/>
      <c r="O339" s="1108"/>
      <c r="P339" s="1057"/>
      <c r="Q339" s="1070"/>
      <c r="R339" s="1073"/>
      <c r="S339" s="1061"/>
      <c r="T339" s="1064"/>
      <c r="U339" s="1061"/>
      <c r="V339" s="1064"/>
      <c r="W339" s="1061"/>
      <c r="X339" s="1064"/>
      <c r="Y339" s="1061"/>
      <c r="Z339" s="1064"/>
      <c r="AA339" s="1064"/>
      <c r="AB339" s="1064"/>
      <c r="AC339" s="1088"/>
      <c r="AD339" s="1067"/>
      <c r="AE339" s="1091"/>
      <c r="AF339" s="1076"/>
      <c r="AG339" s="1067"/>
      <c r="AH339" s="1085"/>
      <c r="AI339" s="1076"/>
      <c r="AJ339" s="1076"/>
      <c r="AK339" s="1079"/>
      <c r="AL339" s="1082"/>
      <c r="AM339" s="694"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096"/>
      <c r="AP339" s="1058"/>
      <c r="AQ339" s="914"/>
      <c r="AR339" s="836"/>
      <c r="AS339" s="836"/>
      <c r="AT339" s="836"/>
      <c r="AU339" s="836"/>
      <c r="AV339" s="836"/>
      <c r="AW339" s="836"/>
      <c r="AX339" s="1097"/>
      <c r="AY339" s="1096"/>
      <c r="AZ339"/>
      <c r="BA339"/>
      <c r="BB339"/>
      <c r="BC339"/>
      <c r="BD339"/>
      <c r="BE339"/>
      <c r="BF339"/>
      <c r="BG339"/>
    </row>
    <row r="340" spans="1:59" ht="30" customHeight="1">
      <c r="A340" s="1098">
        <v>83</v>
      </c>
      <c r="B340" s="1218" t="str">
        <f>IF(基本情報入力シート!B122="", "",基本情報入力シート!B122)</f>
        <v/>
      </c>
      <c r="C340" s="1219"/>
      <c r="D340" s="1219"/>
      <c r="E340" s="1219"/>
      <c r="F340" s="1220"/>
      <c r="G340" s="1221" t="str">
        <f>IF(基本情報入力シート!L122="", "",基本情報入力シート!L122)</f>
        <v/>
      </c>
      <c r="H340" s="1221" t="str">
        <f>IF(基本情報入力シート!Q122="", "",基本情報入力シート!Q122)</f>
        <v/>
      </c>
      <c r="I340" s="1221" t="str">
        <f>IF(基本情報入力シート!V122="", "",基本情報入力シート!V122)</f>
        <v/>
      </c>
      <c r="J340" s="1221" t="str">
        <f>IF(基本情報入力シート!W122="", "",基本情報入力シート!W122)</f>
        <v/>
      </c>
      <c r="K340" s="1221" t="str">
        <f>IF(基本情報入力シート!X122="", "",基本情報入力シート!X122)</f>
        <v/>
      </c>
      <c r="L340" s="1222" t="str">
        <f>IF(基本情報入力シート!AC122=0, "",基本情報入力シート!AC122)</f>
        <v/>
      </c>
      <c r="M340" s="1215" t="str">
        <f>IF(基本情報入力シート!AD122="", "",基本情報入力シート!AD122)</f>
        <v/>
      </c>
      <c r="N340" s="1103"/>
      <c r="O340" s="1106" t="str">
        <f>IFERROR(VLOOKUP(K340,【参考】数式用２!$A$2:$AD$48,MATCH(N340,【参考】数式用２!$C$4:$AD$4,0)+2,0),"")</f>
        <v/>
      </c>
      <c r="P340" s="1055"/>
      <c r="Q340" s="1068" t="str">
        <f>IFERROR(VLOOKUP(K340,【参考】数式用２!$A$2:$AC$48,MATCH(P340,【参考】数式用２!$C$4:$AC$4,0)+2,0),"")</f>
        <v/>
      </c>
      <c r="R340" s="1071" t="s">
        <v>269</v>
      </c>
      <c r="S340" s="1059"/>
      <c r="T340" s="1062" t="s">
        <v>357</v>
      </c>
      <c r="U340" s="1059"/>
      <c r="V340" s="1062" t="s">
        <v>358</v>
      </c>
      <c r="W340" s="1059"/>
      <c r="X340" s="1062" t="s">
        <v>357</v>
      </c>
      <c r="Y340" s="1059"/>
      <c r="Z340" s="1062" t="s">
        <v>359</v>
      </c>
      <c r="AA340" s="1062" t="s">
        <v>172</v>
      </c>
      <c r="AB340" s="1062" t="str">
        <f>IF(S340&gt;=1,(W340*12+Y340)-(S340*12+U340)+1,"")</f>
        <v/>
      </c>
      <c r="AC340" s="1086" t="s">
        <v>360</v>
      </c>
      <c r="AD340" s="1065" t="str">
        <f>IFERROR(ROUNDDOWN(ROUND(L340*Q340,0)*M340,0)*AB340,"")</f>
        <v/>
      </c>
      <c r="AE340" s="1089" t="str">
        <f>IFERROR(ROUNDDOWN(ROUNDDOWN(ROUND(L340*VLOOKUP(K340,【参考】数式用２!$A$2:$AC$48,MATCH("処遇改善加算Ⅳ",【参考】数式用２!$C$4:$O$4,0)+2,0),0)*M340,0)*AB340*0.5,0), "")</f>
        <v/>
      </c>
      <c r="AF340" s="1074"/>
      <c r="AG340" s="1065" t="str">
        <f>IF(AND(AQ340&lt;&gt;"対象外", P340&lt;&gt;""),ROUNDDOWN(ROUND(L340*VLOOKUP(K340,【参考】数式用２!$A$2:$K$48,MATCH("ベア加算あり",【参考】数式用２!$C$4:$K$4,0)+2,0),0)*M340,0)*AB340,"")</f>
        <v/>
      </c>
      <c r="AH340" s="1083"/>
      <c r="AI340" s="1074"/>
      <c r="AJ340" s="1074"/>
      <c r="AK340" s="1077"/>
      <c r="AL340" s="1080"/>
      <c r="AM340" s="693" t="str">
        <f t="shared" ref="AM340" si="243">IF(Q340="","",IF(Q340&lt;O340,"！加算の要件上は問題ありませんが、令和６年度末の加算率と比較して、令和７年度の加算率が低くなっています。",""))</f>
        <v/>
      </c>
      <c r="AN340" s="385"/>
      <c r="AO340" s="1094" t="str">
        <f>IF(K340&lt;&gt;"","Q列に色付け","")</f>
        <v/>
      </c>
      <c r="AP340" s="1058" t="str">
        <f>IF(AND(AE340&lt;&gt;0,AE340&lt;&gt;""),IF(AF340="○","入力済","未入力"),"")</f>
        <v/>
      </c>
      <c r="AQ340" s="912" t="str">
        <f>IFERROR((VLOOKUP(N340, 【参考】数式用２!$BE$5:$BE$13, 1,FALSE)), "対象外")</f>
        <v>対象外</v>
      </c>
      <c r="AR340" s="836" t="str">
        <f>IF(AG340&lt;&gt;"",IF(AH340="○","入力済","未入力"),"")</f>
        <v/>
      </c>
      <c r="AS340" s="836" t="str">
        <f>IF(AND(P340&lt;&gt;"", AI340=""), "未入力", "入力済")</f>
        <v>入力済</v>
      </c>
      <c r="AT340" s="836" t="str">
        <f>IF(AND(P340&lt;&gt;"", P340&lt;&gt;"処遇改善加算Ⅳ", AJ340=""), "未入力", "入力済")</f>
        <v>入力済</v>
      </c>
      <c r="AU340" s="836" t="str">
        <f>IFERROR(VLOOKUP(K340, 【参考】数式用２!$BB$5:$BC$48, 2, FALSE), "")</f>
        <v/>
      </c>
      <c r="AV340" s="836" t="str">
        <f>IF(AND(P340&lt;&gt;"処遇改善加算Ⅲ",P340&lt;&gt;"処遇改善加算Ⅳ", P340&lt;&gt;"", AU340&lt;&gt;"対象外"), 1,"")</f>
        <v/>
      </c>
      <c r="AW340" s="836" t="str">
        <f>IFERROR("_"&amp;VLOOKUP(K340, 【参考】数式用２!$AG$2:$AH$48, 2, FALSE), "")</f>
        <v/>
      </c>
      <c r="AX340" s="1097" t="str">
        <f>IF(AND(P340="処遇改善加算Ⅰ", AL340=""), "未入力","入力済")</f>
        <v>入力済</v>
      </c>
      <c r="AY340" s="1094" t="str">
        <f>G340</f>
        <v/>
      </c>
      <c r="AZ340"/>
      <c r="BA340"/>
      <c r="BB340"/>
      <c r="BC340"/>
      <c r="BD340"/>
      <c r="BE340"/>
      <c r="BF340"/>
      <c r="BG340"/>
    </row>
    <row r="341" spans="1:59" ht="14.4">
      <c r="A341" s="1099"/>
      <c r="B341" s="1203"/>
      <c r="C341" s="1204"/>
      <c r="D341" s="1204"/>
      <c r="E341" s="1204"/>
      <c r="F341" s="1205"/>
      <c r="G341" s="1210"/>
      <c r="H341" s="1210"/>
      <c r="I341" s="1210"/>
      <c r="J341" s="1210"/>
      <c r="K341" s="1210"/>
      <c r="L341" s="1213"/>
      <c r="M341" s="1216"/>
      <c r="N341" s="1104"/>
      <c r="O341" s="1107"/>
      <c r="P341" s="1056"/>
      <c r="Q341" s="1069"/>
      <c r="R341" s="1072"/>
      <c r="S341" s="1060"/>
      <c r="T341" s="1063"/>
      <c r="U341" s="1060"/>
      <c r="V341" s="1063"/>
      <c r="W341" s="1060"/>
      <c r="X341" s="1063"/>
      <c r="Y341" s="1060"/>
      <c r="Z341" s="1063"/>
      <c r="AA341" s="1063"/>
      <c r="AB341" s="1063"/>
      <c r="AC341" s="1087"/>
      <c r="AD341" s="1066"/>
      <c r="AE341" s="1090"/>
      <c r="AF341" s="1075"/>
      <c r="AG341" s="1066"/>
      <c r="AH341" s="1084"/>
      <c r="AI341" s="1075"/>
      <c r="AJ341" s="1075"/>
      <c r="AK341" s="1078"/>
      <c r="AL341" s="1081"/>
      <c r="AM341" s="1092"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095"/>
      <c r="AP341" s="1058"/>
      <c r="AQ341" s="913"/>
      <c r="AR341" s="836"/>
      <c r="AS341" s="836"/>
      <c r="AT341" s="836"/>
      <c r="AU341" s="836"/>
      <c r="AV341" s="836"/>
      <c r="AW341" s="836"/>
      <c r="AX341" s="1097"/>
      <c r="AY341" s="1095"/>
      <c r="AZ341"/>
      <c r="BA341"/>
      <c r="BB341"/>
      <c r="BC341"/>
      <c r="BD341"/>
      <c r="BE341"/>
      <c r="BF341"/>
      <c r="BG341"/>
    </row>
    <row r="342" spans="1:59" ht="14.4">
      <c r="A342" s="1100"/>
      <c r="B342" s="1203"/>
      <c r="C342" s="1204"/>
      <c r="D342" s="1204"/>
      <c r="E342" s="1204"/>
      <c r="F342" s="1205"/>
      <c r="G342" s="1210"/>
      <c r="H342" s="1210"/>
      <c r="I342" s="1210"/>
      <c r="J342" s="1210"/>
      <c r="K342" s="1210"/>
      <c r="L342" s="1213"/>
      <c r="M342" s="1216"/>
      <c r="N342" s="1104"/>
      <c r="O342" s="1107"/>
      <c r="P342" s="1056"/>
      <c r="Q342" s="1069"/>
      <c r="R342" s="1072"/>
      <c r="S342" s="1060"/>
      <c r="T342" s="1063"/>
      <c r="U342" s="1060"/>
      <c r="V342" s="1063"/>
      <c r="W342" s="1060"/>
      <c r="X342" s="1063"/>
      <c r="Y342" s="1060"/>
      <c r="Z342" s="1063"/>
      <c r="AA342" s="1063"/>
      <c r="AB342" s="1063"/>
      <c r="AC342" s="1087"/>
      <c r="AD342" s="1066"/>
      <c r="AE342" s="1090"/>
      <c r="AF342" s="1075"/>
      <c r="AG342" s="1066"/>
      <c r="AH342" s="1084"/>
      <c r="AI342" s="1075"/>
      <c r="AJ342" s="1075"/>
      <c r="AK342" s="1078"/>
      <c r="AL342" s="1081"/>
      <c r="AM342" s="1093"/>
      <c r="AN342" s="385"/>
      <c r="AO342" s="1095"/>
      <c r="AP342" s="1058"/>
      <c r="AQ342" s="913"/>
      <c r="AR342" s="836"/>
      <c r="AS342" s="836"/>
      <c r="AT342" s="836"/>
      <c r="AU342" s="836"/>
      <c r="AV342" s="836"/>
      <c r="AW342" s="836"/>
      <c r="AX342" s="1097"/>
      <c r="AY342" s="1095"/>
      <c r="AZ342"/>
      <c r="BA342"/>
      <c r="BB342"/>
      <c r="BC342"/>
      <c r="BD342"/>
      <c r="BE342"/>
      <c r="BF342"/>
      <c r="BG342"/>
    </row>
    <row r="343" spans="1:59" ht="30" customHeight="1" thickBot="1">
      <c r="A343" s="1101"/>
      <c r="B343" s="1206"/>
      <c r="C343" s="1207"/>
      <c r="D343" s="1207"/>
      <c r="E343" s="1207"/>
      <c r="F343" s="1208"/>
      <c r="G343" s="1211"/>
      <c r="H343" s="1211"/>
      <c r="I343" s="1211"/>
      <c r="J343" s="1211"/>
      <c r="K343" s="1211"/>
      <c r="L343" s="1214"/>
      <c r="M343" s="1217"/>
      <c r="N343" s="1105"/>
      <c r="O343" s="1108"/>
      <c r="P343" s="1057"/>
      <c r="Q343" s="1070"/>
      <c r="R343" s="1073"/>
      <c r="S343" s="1061"/>
      <c r="T343" s="1064"/>
      <c r="U343" s="1061"/>
      <c r="V343" s="1064"/>
      <c r="W343" s="1061"/>
      <c r="X343" s="1064"/>
      <c r="Y343" s="1061"/>
      <c r="Z343" s="1064"/>
      <c r="AA343" s="1064"/>
      <c r="AB343" s="1064"/>
      <c r="AC343" s="1088"/>
      <c r="AD343" s="1067"/>
      <c r="AE343" s="1091"/>
      <c r="AF343" s="1076"/>
      <c r="AG343" s="1067"/>
      <c r="AH343" s="1085"/>
      <c r="AI343" s="1076"/>
      <c r="AJ343" s="1076"/>
      <c r="AK343" s="1079"/>
      <c r="AL343" s="1082"/>
      <c r="AM343" s="694"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096"/>
      <c r="AP343" s="1058"/>
      <c r="AQ343" s="914"/>
      <c r="AR343" s="836"/>
      <c r="AS343" s="836"/>
      <c r="AT343" s="836"/>
      <c r="AU343" s="836"/>
      <c r="AV343" s="836"/>
      <c r="AW343" s="836"/>
      <c r="AX343" s="1097"/>
      <c r="AY343" s="1096"/>
      <c r="AZ343"/>
      <c r="BA343"/>
      <c r="BB343"/>
      <c r="BC343"/>
      <c r="BD343"/>
      <c r="BE343"/>
      <c r="BF343"/>
      <c r="BG343"/>
    </row>
    <row r="344" spans="1:59" ht="30" customHeight="1">
      <c r="A344" s="1098">
        <v>84</v>
      </c>
      <c r="B344" s="1218" t="str">
        <f>IF(基本情報入力シート!B123="", "",基本情報入力シート!B123)</f>
        <v/>
      </c>
      <c r="C344" s="1219"/>
      <c r="D344" s="1219"/>
      <c r="E344" s="1219"/>
      <c r="F344" s="1220"/>
      <c r="G344" s="1221" t="str">
        <f>IF(基本情報入力シート!L123="", "",基本情報入力シート!L123)</f>
        <v/>
      </c>
      <c r="H344" s="1221" t="str">
        <f>IF(基本情報入力シート!Q123="", "",基本情報入力シート!Q123)</f>
        <v/>
      </c>
      <c r="I344" s="1221" t="str">
        <f>IF(基本情報入力シート!V123="", "",基本情報入力シート!V123)</f>
        <v/>
      </c>
      <c r="J344" s="1221" t="str">
        <f>IF(基本情報入力シート!W123="", "",基本情報入力シート!W123)</f>
        <v/>
      </c>
      <c r="K344" s="1221" t="str">
        <f>IF(基本情報入力シート!X123="", "",基本情報入力シート!X123)</f>
        <v/>
      </c>
      <c r="L344" s="1222" t="str">
        <f>IF(基本情報入力シート!AC123=0, "",基本情報入力シート!AC123)</f>
        <v/>
      </c>
      <c r="M344" s="1215" t="str">
        <f>IF(基本情報入力シート!AD123="", "",基本情報入力シート!AD123)</f>
        <v/>
      </c>
      <c r="N344" s="1103"/>
      <c r="O344" s="1106" t="str">
        <f>IFERROR(VLOOKUP(K344,【参考】数式用２!$A$2:$AD$48,MATCH(N344,【参考】数式用２!$C$4:$AD$4,0)+2,0),"")</f>
        <v/>
      </c>
      <c r="P344" s="1055"/>
      <c r="Q344" s="1068" t="str">
        <f>IFERROR(VLOOKUP(K344,【参考】数式用２!$A$2:$AC$48,MATCH(P344,【参考】数式用２!$C$4:$AC$4,0)+2,0),"")</f>
        <v/>
      </c>
      <c r="R344" s="1071" t="s">
        <v>269</v>
      </c>
      <c r="S344" s="1059"/>
      <c r="T344" s="1062" t="s">
        <v>357</v>
      </c>
      <c r="U344" s="1059"/>
      <c r="V344" s="1062" t="s">
        <v>358</v>
      </c>
      <c r="W344" s="1059"/>
      <c r="X344" s="1062" t="s">
        <v>357</v>
      </c>
      <c r="Y344" s="1059"/>
      <c r="Z344" s="1062" t="s">
        <v>359</v>
      </c>
      <c r="AA344" s="1062" t="s">
        <v>172</v>
      </c>
      <c r="AB344" s="1062" t="str">
        <f>IF(S344&gt;=1,(W344*12+Y344)-(S344*12+U344)+1,"")</f>
        <v/>
      </c>
      <c r="AC344" s="1086" t="s">
        <v>360</v>
      </c>
      <c r="AD344" s="1065" t="str">
        <f>IFERROR(ROUNDDOWN(ROUND(L344*Q344,0)*M344,0)*AB344,"")</f>
        <v/>
      </c>
      <c r="AE344" s="1089" t="str">
        <f>IFERROR(ROUNDDOWN(ROUNDDOWN(ROUND(L344*VLOOKUP(K344,【参考】数式用２!$A$2:$AC$48,MATCH("処遇改善加算Ⅳ",【参考】数式用２!$C$4:$O$4,0)+2,0),0)*M344,0)*AB344*0.5,0), "")</f>
        <v/>
      </c>
      <c r="AF344" s="1074"/>
      <c r="AG344" s="1065" t="str">
        <f>IF(AND(AQ344&lt;&gt;"対象外", P344&lt;&gt;""),ROUNDDOWN(ROUND(L344*VLOOKUP(K344,【参考】数式用２!$A$2:$K$48,MATCH("ベア加算あり",【参考】数式用２!$C$4:$K$4,0)+2,0),0)*M344,0)*AB344,"")</f>
        <v/>
      </c>
      <c r="AH344" s="1083"/>
      <c r="AI344" s="1074"/>
      <c r="AJ344" s="1074"/>
      <c r="AK344" s="1077"/>
      <c r="AL344" s="1080"/>
      <c r="AM344" s="693" t="str">
        <f t="shared" ref="AM344" si="246">IF(Q344="","",IF(Q344&lt;O344,"！加算の要件上は問題ありませんが、令和６年度末の加算率と比較して、令和７年度の加算率が低くなっています。",""))</f>
        <v/>
      </c>
      <c r="AN344" s="385"/>
      <c r="AO344" s="1094" t="str">
        <f>IF(K344&lt;&gt;"","Q列に色付け","")</f>
        <v/>
      </c>
      <c r="AP344" s="1058" t="str">
        <f>IF(AND(AE344&lt;&gt;0,AE344&lt;&gt;""),IF(AF344="○","入力済","未入力"),"")</f>
        <v/>
      </c>
      <c r="AQ344" s="912" t="str">
        <f>IFERROR((VLOOKUP(N344, 【参考】数式用２!$BE$5:$BE$13, 1,FALSE)), "対象外")</f>
        <v>対象外</v>
      </c>
      <c r="AR344" s="836" t="str">
        <f>IF(AG344&lt;&gt;"",IF(AH344="○","入力済","未入力"),"")</f>
        <v/>
      </c>
      <c r="AS344" s="836" t="str">
        <f>IF(AND(P344&lt;&gt;"", AI344=""), "未入力", "入力済")</f>
        <v>入力済</v>
      </c>
      <c r="AT344" s="836" t="str">
        <f>IF(AND(P344&lt;&gt;"", P344&lt;&gt;"処遇改善加算Ⅳ", AJ344=""), "未入力", "入力済")</f>
        <v>入力済</v>
      </c>
      <c r="AU344" s="836" t="str">
        <f>IFERROR(VLOOKUP(K344, 【参考】数式用２!$BB$5:$BC$48, 2, FALSE), "")</f>
        <v/>
      </c>
      <c r="AV344" s="836" t="str">
        <f>IF(AND(P344&lt;&gt;"処遇改善加算Ⅲ",P344&lt;&gt;"処遇改善加算Ⅳ", P344&lt;&gt;"", AU344&lt;&gt;"対象外"), 1,"")</f>
        <v/>
      </c>
      <c r="AW344" s="836" t="str">
        <f>IFERROR("_"&amp;VLOOKUP(K344, 【参考】数式用２!$AG$2:$AH$48, 2, FALSE), "")</f>
        <v/>
      </c>
      <c r="AX344" s="1097" t="str">
        <f>IF(AND(P344="処遇改善加算Ⅰ", AL344=""), "未入力","入力済")</f>
        <v>入力済</v>
      </c>
      <c r="AY344" s="1094" t="str">
        <f>G344</f>
        <v/>
      </c>
      <c r="AZ344"/>
      <c r="BA344"/>
      <c r="BB344"/>
      <c r="BC344"/>
      <c r="BD344"/>
      <c r="BE344"/>
      <c r="BF344"/>
      <c r="BG344"/>
    </row>
    <row r="345" spans="1:59" ht="14.4">
      <c r="A345" s="1099"/>
      <c r="B345" s="1203"/>
      <c r="C345" s="1204"/>
      <c r="D345" s="1204"/>
      <c r="E345" s="1204"/>
      <c r="F345" s="1205"/>
      <c r="G345" s="1210"/>
      <c r="H345" s="1210"/>
      <c r="I345" s="1210"/>
      <c r="J345" s="1210"/>
      <c r="K345" s="1210"/>
      <c r="L345" s="1213"/>
      <c r="M345" s="1216"/>
      <c r="N345" s="1104"/>
      <c r="O345" s="1107"/>
      <c r="P345" s="1056"/>
      <c r="Q345" s="1069"/>
      <c r="R345" s="1072"/>
      <c r="S345" s="1060"/>
      <c r="T345" s="1063"/>
      <c r="U345" s="1060"/>
      <c r="V345" s="1063"/>
      <c r="W345" s="1060"/>
      <c r="X345" s="1063"/>
      <c r="Y345" s="1060"/>
      <c r="Z345" s="1063"/>
      <c r="AA345" s="1063"/>
      <c r="AB345" s="1063"/>
      <c r="AC345" s="1087"/>
      <c r="AD345" s="1066"/>
      <c r="AE345" s="1090"/>
      <c r="AF345" s="1075"/>
      <c r="AG345" s="1066"/>
      <c r="AH345" s="1084"/>
      <c r="AI345" s="1075"/>
      <c r="AJ345" s="1075"/>
      <c r="AK345" s="1078"/>
      <c r="AL345" s="1081"/>
      <c r="AM345" s="1092"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095"/>
      <c r="AP345" s="1058"/>
      <c r="AQ345" s="913"/>
      <c r="AR345" s="836"/>
      <c r="AS345" s="836"/>
      <c r="AT345" s="836"/>
      <c r="AU345" s="836"/>
      <c r="AV345" s="836"/>
      <c r="AW345" s="836"/>
      <c r="AX345" s="1097"/>
      <c r="AY345" s="1095"/>
      <c r="AZ345"/>
      <c r="BA345"/>
      <c r="BB345"/>
      <c r="BC345"/>
      <c r="BD345"/>
      <c r="BE345"/>
      <c r="BF345"/>
      <c r="BG345"/>
    </row>
    <row r="346" spans="1:59" ht="14.4">
      <c r="A346" s="1100"/>
      <c r="B346" s="1203"/>
      <c r="C346" s="1204"/>
      <c r="D346" s="1204"/>
      <c r="E346" s="1204"/>
      <c r="F346" s="1205"/>
      <c r="G346" s="1210"/>
      <c r="H346" s="1210"/>
      <c r="I346" s="1210"/>
      <c r="J346" s="1210"/>
      <c r="K346" s="1210"/>
      <c r="L346" s="1213"/>
      <c r="M346" s="1216"/>
      <c r="N346" s="1104"/>
      <c r="O346" s="1107"/>
      <c r="P346" s="1056"/>
      <c r="Q346" s="1069"/>
      <c r="R346" s="1072"/>
      <c r="S346" s="1060"/>
      <c r="T346" s="1063"/>
      <c r="U346" s="1060"/>
      <c r="V346" s="1063"/>
      <c r="W346" s="1060"/>
      <c r="X346" s="1063"/>
      <c r="Y346" s="1060"/>
      <c r="Z346" s="1063"/>
      <c r="AA346" s="1063"/>
      <c r="AB346" s="1063"/>
      <c r="AC346" s="1087"/>
      <c r="AD346" s="1066"/>
      <c r="AE346" s="1090"/>
      <c r="AF346" s="1075"/>
      <c r="AG346" s="1066"/>
      <c r="AH346" s="1084"/>
      <c r="AI346" s="1075"/>
      <c r="AJ346" s="1075"/>
      <c r="AK346" s="1078"/>
      <c r="AL346" s="1081"/>
      <c r="AM346" s="1093"/>
      <c r="AN346" s="385"/>
      <c r="AO346" s="1095"/>
      <c r="AP346" s="1058"/>
      <c r="AQ346" s="913"/>
      <c r="AR346" s="836"/>
      <c r="AS346" s="836"/>
      <c r="AT346" s="836"/>
      <c r="AU346" s="836"/>
      <c r="AV346" s="836"/>
      <c r="AW346" s="836"/>
      <c r="AX346" s="1097"/>
      <c r="AY346" s="1095"/>
      <c r="AZ346"/>
      <c r="BA346"/>
      <c r="BB346"/>
      <c r="BC346"/>
      <c r="BD346"/>
      <c r="BE346"/>
      <c r="BF346"/>
      <c r="BG346"/>
    </row>
    <row r="347" spans="1:59" ht="30" customHeight="1" thickBot="1">
      <c r="A347" s="1101"/>
      <c r="B347" s="1206"/>
      <c r="C347" s="1207"/>
      <c r="D347" s="1207"/>
      <c r="E347" s="1207"/>
      <c r="F347" s="1208"/>
      <c r="G347" s="1211"/>
      <c r="H347" s="1211"/>
      <c r="I347" s="1211"/>
      <c r="J347" s="1211"/>
      <c r="K347" s="1211"/>
      <c r="L347" s="1214"/>
      <c r="M347" s="1217"/>
      <c r="N347" s="1105"/>
      <c r="O347" s="1108"/>
      <c r="P347" s="1057"/>
      <c r="Q347" s="1070"/>
      <c r="R347" s="1073"/>
      <c r="S347" s="1061"/>
      <c r="T347" s="1064"/>
      <c r="U347" s="1061"/>
      <c r="V347" s="1064"/>
      <c r="W347" s="1061"/>
      <c r="X347" s="1064"/>
      <c r="Y347" s="1061"/>
      <c r="Z347" s="1064"/>
      <c r="AA347" s="1064"/>
      <c r="AB347" s="1064"/>
      <c r="AC347" s="1088"/>
      <c r="AD347" s="1067"/>
      <c r="AE347" s="1091"/>
      <c r="AF347" s="1076"/>
      <c r="AG347" s="1067"/>
      <c r="AH347" s="1085"/>
      <c r="AI347" s="1076"/>
      <c r="AJ347" s="1076"/>
      <c r="AK347" s="1079"/>
      <c r="AL347" s="1082"/>
      <c r="AM347" s="694"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096"/>
      <c r="AP347" s="1058"/>
      <c r="AQ347" s="914"/>
      <c r="AR347" s="836"/>
      <c r="AS347" s="836"/>
      <c r="AT347" s="836"/>
      <c r="AU347" s="836"/>
      <c r="AV347" s="836"/>
      <c r="AW347" s="836"/>
      <c r="AX347" s="1097"/>
      <c r="AY347" s="1096"/>
      <c r="AZ347"/>
      <c r="BA347"/>
      <c r="BB347"/>
      <c r="BC347"/>
      <c r="BD347"/>
      <c r="BE347"/>
      <c r="BF347"/>
      <c r="BG347"/>
    </row>
    <row r="348" spans="1:59" ht="30" customHeight="1">
      <c r="A348" s="1098">
        <v>85</v>
      </c>
      <c r="B348" s="1218" t="str">
        <f>IF(基本情報入力シート!B124="", "",基本情報入力シート!B124)</f>
        <v/>
      </c>
      <c r="C348" s="1219"/>
      <c r="D348" s="1219"/>
      <c r="E348" s="1219"/>
      <c r="F348" s="1220"/>
      <c r="G348" s="1221" t="str">
        <f>IF(基本情報入力シート!L124="", "",基本情報入力シート!L124)</f>
        <v/>
      </c>
      <c r="H348" s="1221" t="str">
        <f>IF(基本情報入力シート!Q124="", "",基本情報入力シート!Q124)</f>
        <v/>
      </c>
      <c r="I348" s="1221" t="str">
        <f>IF(基本情報入力シート!V124="", "",基本情報入力シート!V124)</f>
        <v/>
      </c>
      <c r="J348" s="1221" t="str">
        <f>IF(基本情報入力シート!W124="", "",基本情報入力シート!W124)</f>
        <v/>
      </c>
      <c r="K348" s="1221" t="str">
        <f>IF(基本情報入力シート!X124="", "",基本情報入力シート!X124)</f>
        <v/>
      </c>
      <c r="L348" s="1222" t="str">
        <f>IF(基本情報入力シート!AC124=0, "",基本情報入力シート!AC124)</f>
        <v/>
      </c>
      <c r="M348" s="1215" t="str">
        <f>IF(基本情報入力シート!AD124="", "",基本情報入力シート!AD124)</f>
        <v/>
      </c>
      <c r="N348" s="1103"/>
      <c r="O348" s="1106" t="str">
        <f>IFERROR(VLOOKUP(K348,【参考】数式用２!$A$2:$AD$48,MATCH(N348,【参考】数式用２!$C$4:$AD$4,0)+2,0),"")</f>
        <v/>
      </c>
      <c r="P348" s="1055"/>
      <c r="Q348" s="1068" t="str">
        <f>IFERROR(VLOOKUP(K348,【参考】数式用２!$A$2:$AC$48,MATCH(P348,【参考】数式用２!$C$4:$AC$4,0)+2,0),"")</f>
        <v/>
      </c>
      <c r="R348" s="1071" t="s">
        <v>269</v>
      </c>
      <c r="S348" s="1059"/>
      <c r="T348" s="1062" t="s">
        <v>357</v>
      </c>
      <c r="U348" s="1059"/>
      <c r="V348" s="1062" t="s">
        <v>358</v>
      </c>
      <c r="W348" s="1059"/>
      <c r="X348" s="1062" t="s">
        <v>357</v>
      </c>
      <c r="Y348" s="1059"/>
      <c r="Z348" s="1062" t="s">
        <v>359</v>
      </c>
      <c r="AA348" s="1062" t="s">
        <v>172</v>
      </c>
      <c r="AB348" s="1062" t="str">
        <f>IF(S348&gt;=1,(W348*12+Y348)-(S348*12+U348)+1,"")</f>
        <v/>
      </c>
      <c r="AC348" s="1086" t="s">
        <v>360</v>
      </c>
      <c r="AD348" s="1065" t="str">
        <f>IFERROR(ROUNDDOWN(ROUND(L348*Q348,0)*M348,0)*AB348,"")</f>
        <v/>
      </c>
      <c r="AE348" s="1089" t="str">
        <f>IFERROR(ROUNDDOWN(ROUNDDOWN(ROUND(L348*VLOOKUP(K348,【参考】数式用２!$A$2:$AC$48,MATCH("処遇改善加算Ⅳ",【参考】数式用２!$C$4:$O$4,0)+2,0),0)*M348,0)*AB348*0.5,0), "")</f>
        <v/>
      </c>
      <c r="AF348" s="1074"/>
      <c r="AG348" s="1065" t="str">
        <f>IF(AND(AQ348&lt;&gt;"対象外", P348&lt;&gt;""),ROUNDDOWN(ROUND(L348*VLOOKUP(K348,【参考】数式用２!$A$2:$K$48,MATCH("ベア加算あり",【参考】数式用２!$C$4:$K$4,0)+2,0),0)*M348,0)*AB348,"")</f>
        <v/>
      </c>
      <c r="AH348" s="1083"/>
      <c r="AI348" s="1074"/>
      <c r="AJ348" s="1074"/>
      <c r="AK348" s="1077"/>
      <c r="AL348" s="1080"/>
      <c r="AM348" s="693" t="str">
        <f t="shared" ref="AM348" si="249">IF(Q348="","",IF(Q348&lt;O348,"！加算の要件上は問題ありませんが、令和６年度末の加算率と比較して、令和７年度の加算率が低くなっています。",""))</f>
        <v/>
      </c>
      <c r="AN348" s="385"/>
      <c r="AO348" s="1095" t="str">
        <f>IF(K348&lt;&gt;"","Q列に色付け","")</f>
        <v/>
      </c>
      <c r="AP348" s="1058" t="str">
        <f>IF(AND(AE348&lt;&gt;0,AE348&lt;&gt;""),IF(AF348="○","入力済","未入力"),"")</f>
        <v/>
      </c>
      <c r="AQ348" s="912" t="str">
        <f>IFERROR((VLOOKUP(N348, 【参考】数式用２!$BE$5:$BE$13, 1,FALSE)), "対象外")</f>
        <v>対象外</v>
      </c>
      <c r="AR348" s="836" t="str">
        <f>IF(AG348&lt;&gt;"",IF(AH348="○","入力済","未入力"),"")</f>
        <v/>
      </c>
      <c r="AS348" s="836" t="str">
        <f>IF(AND(P348&lt;&gt;"", AI348=""), "未入力", "入力済")</f>
        <v>入力済</v>
      </c>
      <c r="AT348" s="836" t="str">
        <f>IF(AND(P348&lt;&gt;"", P348&lt;&gt;"処遇改善加算Ⅳ", AJ348=""), "未入力", "入力済")</f>
        <v>入力済</v>
      </c>
      <c r="AU348" s="836" t="str">
        <f>IFERROR(VLOOKUP(K348, 【参考】数式用２!$BB$5:$BC$48, 2, FALSE), "")</f>
        <v/>
      </c>
      <c r="AV348" s="836" t="str">
        <f>IF(AND(P348&lt;&gt;"処遇改善加算Ⅲ",P348&lt;&gt;"処遇改善加算Ⅳ", P348&lt;&gt;"", AU348&lt;&gt;"対象外"), 1,"")</f>
        <v/>
      </c>
      <c r="AW348" s="836" t="str">
        <f>IFERROR("_"&amp;VLOOKUP(K348, 【参考】数式用２!$AG$2:$AH$48, 2, FALSE), "")</f>
        <v/>
      </c>
      <c r="AX348" s="1097" t="str">
        <f>IF(AND(P348="処遇改善加算Ⅰ", AL348=""), "未入力","入力済")</f>
        <v>入力済</v>
      </c>
      <c r="AY348" s="1094" t="str">
        <f>G348</f>
        <v/>
      </c>
      <c r="AZ348"/>
      <c r="BA348"/>
      <c r="BB348"/>
      <c r="BC348"/>
      <c r="BD348"/>
      <c r="BE348"/>
      <c r="BF348"/>
      <c r="BG348"/>
    </row>
    <row r="349" spans="1:59" ht="14.4">
      <c r="A349" s="1099"/>
      <c r="B349" s="1203"/>
      <c r="C349" s="1204"/>
      <c r="D349" s="1204"/>
      <c r="E349" s="1204"/>
      <c r="F349" s="1205"/>
      <c r="G349" s="1210"/>
      <c r="H349" s="1210"/>
      <c r="I349" s="1210"/>
      <c r="J349" s="1210"/>
      <c r="K349" s="1210"/>
      <c r="L349" s="1213"/>
      <c r="M349" s="1216"/>
      <c r="N349" s="1104"/>
      <c r="O349" s="1107"/>
      <c r="P349" s="1056"/>
      <c r="Q349" s="1069"/>
      <c r="R349" s="1072"/>
      <c r="S349" s="1060"/>
      <c r="T349" s="1063"/>
      <c r="U349" s="1060"/>
      <c r="V349" s="1063"/>
      <c r="W349" s="1060"/>
      <c r="X349" s="1063"/>
      <c r="Y349" s="1060"/>
      <c r="Z349" s="1063"/>
      <c r="AA349" s="1063"/>
      <c r="AB349" s="1063"/>
      <c r="AC349" s="1087"/>
      <c r="AD349" s="1066"/>
      <c r="AE349" s="1090"/>
      <c r="AF349" s="1075"/>
      <c r="AG349" s="1066"/>
      <c r="AH349" s="1084"/>
      <c r="AI349" s="1075"/>
      <c r="AJ349" s="1075"/>
      <c r="AK349" s="1078"/>
      <c r="AL349" s="1081"/>
      <c r="AM349" s="1092"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095"/>
      <c r="AP349" s="1058"/>
      <c r="AQ349" s="913"/>
      <c r="AR349" s="836"/>
      <c r="AS349" s="836"/>
      <c r="AT349" s="836"/>
      <c r="AU349" s="836"/>
      <c r="AV349" s="836"/>
      <c r="AW349" s="836"/>
      <c r="AX349" s="1097"/>
      <c r="AY349" s="1095"/>
      <c r="AZ349"/>
      <c r="BA349"/>
      <c r="BB349"/>
      <c r="BC349"/>
      <c r="BD349"/>
      <c r="BE349"/>
      <c r="BF349"/>
      <c r="BG349"/>
    </row>
    <row r="350" spans="1:59" ht="14.4">
      <c r="A350" s="1100"/>
      <c r="B350" s="1203"/>
      <c r="C350" s="1204"/>
      <c r="D350" s="1204"/>
      <c r="E350" s="1204"/>
      <c r="F350" s="1205"/>
      <c r="G350" s="1210"/>
      <c r="H350" s="1210"/>
      <c r="I350" s="1210"/>
      <c r="J350" s="1210"/>
      <c r="K350" s="1210"/>
      <c r="L350" s="1213"/>
      <c r="M350" s="1216"/>
      <c r="N350" s="1104"/>
      <c r="O350" s="1107"/>
      <c r="P350" s="1056"/>
      <c r="Q350" s="1069"/>
      <c r="R350" s="1072"/>
      <c r="S350" s="1060"/>
      <c r="T350" s="1063"/>
      <c r="U350" s="1060"/>
      <c r="V350" s="1063"/>
      <c r="W350" s="1060"/>
      <c r="X350" s="1063"/>
      <c r="Y350" s="1060"/>
      <c r="Z350" s="1063"/>
      <c r="AA350" s="1063"/>
      <c r="AB350" s="1063"/>
      <c r="AC350" s="1087"/>
      <c r="AD350" s="1066"/>
      <c r="AE350" s="1090"/>
      <c r="AF350" s="1075"/>
      <c r="AG350" s="1066"/>
      <c r="AH350" s="1084"/>
      <c r="AI350" s="1075"/>
      <c r="AJ350" s="1075"/>
      <c r="AK350" s="1078"/>
      <c r="AL350" s="1081"/>
      <c r="AM350" s="1093"/>
      <c r="AN350" s="385"/>
      <c r="AO350" s="1095"/>
      <c r="AP350" s="1058"/>
      <c r="AQ350" s="913"/>
      <c r="AR350" s="836"/>
      <c r="AS350" s="836"/>
      <c r="AT350" s="836"/>
      <c r="AU350" s="836"/>
      <c r="AV350" s="836"/>
      <c r="AW350" s="836"/>
      <c r="AX350" s="1097"/>
      <c r="AY350" s="1095"/>
      <c r="AZ350"/>
      <c r="BA350"/>
      <c r="BB350"/>
      <c r="BC350"/>
      <c r="BD350"/>
      <c r="BE350"/>
      <c r="BF350"/>
      <c r="BG350"/>
    </row>
    <row r="351" spans="1:59" ht="30" customHeight="1" thickBot="1">
      <c r="A351" s="1101"/>
      <c r="B351" s="1206"/>
      <c r="C351" s="1207"/>
      <c r="D351" s="1207"/>
      <c r="E351" s="1207"/>
      <c r="F351" s="1208"/>
      <c r="G351" s="1211"/>
      <c r="H351" s="1211"/>
      <c r="I351" s="1211"/>
      <c r="J351" s="1211"/>
      <c r="K351" s="1211"/>
      <c r="L351" s="1214"/>
      <c r="M351" s="1217"/>
      <c r="N351" s="1105"/>
      <c r="O351" s="1108"/>
      <c r="P351" s="1057"/>
      <c r="Q351" s="1070"/>
      <c r="R351" s="1073"/>
      <c r="S351" s="1061"/>
      <c r="T351" s="1064"/>
      <c r="U351" s="1061"/>
      <c r="V351" s="1064"/>
      <c r="W351" s="1061"/>
      <c r="X351" s="1064"/>
      <c r="Y351" s="1061"/>
      <c r="Z351" s="1064"/>
      <c r="AA351" s="1064"/>
      <c r="AB351" s="1064"/>
      <c r="AC351" s="1088"/>
      <c r="AD351" s="1067"/>
      <c r="AE351" s="1091"/>
      <c r="AF351" s="1076"/>
      <c r="AG351" s="1067"/>
      <c r="AH351" s="1085"/>
      <c r="AI351" s="1076"/>
      <c r="AJ351" s="1076"/>
      <c r="AK351" s="1079"/>
      <c r="AL351" s="1082"/>
      <c r="AM351" s="694"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095"/>
      <c r="AP351" s="1058"/>
      <c r="AQ351" s="914"/>
      <c r="AR351" s="836"/>
      <c r="AS351" s="836"/>
      <c r="AT351" s="836"/>
      <c r="AU351" s="836"/>
      <c r="AV351" s="836"/>
      <c r="AW351" s="836"/>
      <c r="AX351" s="1097"/>
      <c r="AY351" s="1096"/>
      <c r="AZ351"/>
      <c r="BA351"/>
      <c r="BB351"/>
      <c r="BC351"/>
      <c r="BD351"/>
      <c r="BE351"/>
      <c r="BF351"/>
      <c r="BG351"/>
    </row>
    <row r="352" spans="1:59" ht="30" customHeight="1">
      <c r="A352" s="1098">
        <v>86</v>
      </c>
      <c r="B352" s="1218" t="str">
        <f>IF(基本情報入力シート!B125="", "",基本情報入力シート!B125)</f>
        <v/>
      </c>
      <c r="C352" s="1219"/>
      <c r="D352" s="1219"/>
      <c r="E352" s="1219"/>
      <c r="F352" s="1220"/>
      <c r="G352" s="1221" t="str">
        <f>IF(基本情報入力シート!L125="", "",基本情報入力シート!L125)</f>
        <v/>
      </c>
      <c r="H352" s="1221" t="str">
        <f>IF(基本情報入力シート!Q125="", "",基本情報入力シート!Q125)</f>
        <v/>
      </c>
      <c r="I352" s="1221" t="str">
        <f>IF(基本情報入力シート!V125="", "",基本情報入力シート!V125)</f>
        <v/>
      </c>
      <c r="J352" s="1221" t="str">
        <f>IF(基本情報入力シート!W125="", "",基本情報入力シート!W125)</f>
        <v/>
      </c>
      <c r="K352" s="1221" t="str">
        <f>IF(基本情報入力シート!X125="", "",基本情報入力シート!X125)</f>
        <v/>
      </c>
      <c r="L352" s="1222" t="str">
        <f>IF(基本情報入力シート!AC125=0, "",基本情報入力シート!AC125)</f>
        <v/>
      </c>
      <c r="M352" s="1215" t="str">
        <f>IF(基本情報入力シート!AD125="", "",基本情報入力シート!AD125)</f>
        <v/>
      </c>
      <c r="N352" s="1103"/>
      <c r="O352" s="1106" t="str">
        <f>IFERROR(VLOOKUP(K352,【参考】数式用２!$A$2:$AD$48,MATCH(N352,【参考】数式用２!$C$4:$AD$4,0)+2,0),"")</f>
        <v/>
      </c>
      <c r="P352" s="1055"/>
      <c r="Q352" s="1068" t="str">
        <f>IFERROR(VLOOKUP(K352,【参考】数式用２!$A$2:$AC$48,MATCH(P352,【参考】数式用２!$C$4:$AC$4,0)+2,0),"")</f>
        <v/>
      </c>
      <c r="R352" s="1071" t="s">
        <v>269</v>
      </c>
      <c r="S352" s="1059"/>
      <c r="T352" s="1062" t="s">
        <v>357</v>
      </c>
      <c r="U352" s="1059"/>
      <c r="V352" s="1062" t="s">
        <v>358</v>
      </c>
      <c r="W352" s="1059"/>
      <c r="X352" s="1062" t="s">
        <v>357</v>
      </c>
      <c r="Y352" s="1059"/>
      <c r="Z352" s="1062" t="s">
        <v>359</v>
      </c>
      <c r="AA352" s="1062" t="s">
        <v>172</v>
      </c>
      <c r="AB352" s="1062" t="str">
        <f>IF(S352&gt;=1,(W352*12+Y352)-(S352*12+U352)+1,"")</f>
        <v/>
      </c>
      <c r="AC352" s="1086" t="s">
        <v>360</v>
      </c>
      <c r="AD352" s="1065" t="str">
        <f>IFERROR(ROUNDDOWN(ROUND(L352*Q352,0)*M352,0)*AB352,"")</f>
        <v/>
      </c>
      <c r="AE352" s="1089" t="str">
        <f>IFERROR(ROUNDDOWN(ROUNDDOWN(ROUND(L352*VLOOKUP(K352,【参考】数式用２!$A$2:$AC$48,MATCH("処遇改善加算Ⅳ",【参考】数式用２!$C$4:$O$4,0)+2,0),0)*M352,0)*AB352*0.5,0), "")</f>
        <v/>
      </c>
      <c r="AF352" s="1074"/>
      <c r="AG352" s="1065" t="str">
        <f>IF(AND(AQ352&lt;&gt;"対象外", P352&lt;&gt;""),ROUNDDOWN(ROUND(L352*VLOOKUP(K352,【参考】数式用２!$A$2:$K$48,MATCH("ベア加算あり",【参考】数式用２!$C$4:$K$4,0)+2,0),0)*M352,0)*AB352,"")</f>
        <v/>
      </c>
      <c r="AH352" s="1083"/>
      <c r="AI352" s="1074"/>
      <c r="AJ352" s="1074"/>
      <c r="AK352" s="1077"/>
      <c r="AL352" s="1080"/>
      <c r="AM352" s="693" t="str">
        <f t="shared" ref="AM352" si="252">IF(Q352="","",IF(Q352&lt;O352,"！加算の要件上は問題ありませんが、令和６年度末の加算率と比較して、令和７年度の加算率が低くなっています。",""))</f>
        <v/>
      </c>
      <c r="AN352" s="385"/>
      <c r="AO352" s="1094" t="str">
        <f>IF(K352&lt;&gt;"","Q列に色付け","")</f>
        <v/>
      </c>
      <c r="AP352" s="1058" t="str">
        <f>IF(AND(AE352&lt;&gt;0,AE352&lt;&gt;""),IF(AF352="○","入力済","未入力"),"")</f>
        <v/>
      </c>
      <c r="AQ352" s="912" t="str">
        <f>IFERROR((VLOOKUP(N352, 【参考】数式用２!$BE$5:$BE$13, 1,FALSE)), "対象外")</f>
        <v>対象外</v>
      </c>
      <c r="AR352" s="836" t="str">
        <f>IF(AG352&lt;&gt;"",IF(AH352="○","入力済","未入力"),"")</f>
        <v/>
      </c>
      <c r="AS352" s="836" t="str">
        <f>IF(AND(P352&lt;&gt;"", AI352=""), "未入力", "入力済")</f>
        <v>入力済</v>
      </c>
      <c r="AT352" s="836" t="str">
        <f>IF(AND(P352&lt;&gt;"", P352&lt;&gt;"処遇改善加算Ⅳ", AJ352=""), "未入力", "入力済")</f>
        <v>入力済</v>
      </c>
      <c r="AU352" s="836" t="str">
        <f>IFERROR(VLOOKUP(K352, 【参考】数式用２!$BB$5:$BC$48, 2, FALSE), "")</f>
        <v/>
      </c>
      <c r="AV352" s="836" t="str">
        <f>IF(AND(P352&lt;&gt;"処遇改善加算Ⅲ",P352&lt;&gt;"処遇改善加算Ⅳ", P352&lt;&gt;"", AU352&lt;&gt;"対象外"), 1,"")</f>
        <v/>
      </c>
      <c r="AW352" s="836" t="str">
        <f>IFERROR("_"&amp;VLOOKUP(K352, 【参考】数式用２!$AG$2:$AH$48, 2, FALSE), "")</f>
        <v/>
      </c>
      <c r="AX352" s="1097" t="str">
        <f>IF(AND(P352="処遇改善加算Ⅰ", AL352=""), "未入力","入力済")</f>
        <v>入力済</v>
      </c>
      <c r="AY352" s="1094" t="str">
        <f>G352</f>
        <v/>
      </c>
      <c r="AZ352"/>
      <c r="BA352"/>
      <c r="BB352"/>
      <c r="BC352"/>
      <c r="BD352"/>
      <c r="BE352"/>
      <c r="BF352"/>
      <c r="BG352"/>
    </row>
    <row r="353" spans="1:59" ht="14.4">
      <c r="A353" s="1099"/>
      <c r="B353" s="1203"/>
      <c r="C353" s="1204"/>
      <c r="D353" s="1204"/>
      <c r="E353" s="1204"/>
      <c r="F353" s="1205"/>
      <c r="G353" s="1210"/>
      <c r="H353" s="1210"/>
      <c r="I353" s="1210"/>
      <c r="J353" s="1210"/>
      <c r="K353" s="1210"/>
      <c r="L353" s="1213"/>
      <c r="M353" s="1216"/>
      <c r="N353" s="1104"/>
      <c r="O353" s="1107"/>
      <c r="P353" s="1056"/>
      <c r="Q353" s="1069"/>
      <c r="R353" s="1072"/>
      <c r="S353" s="1060"/>
      <c r="T353" s="1063"/>
      <c r="U353" s="1060"/>
      <c r="V353" s="1063"/>
      <c r="W353" s="1060"/>
      <c r="X353" s="1063"/>
      <c r="Y353" s="1060"/>
      <c r="Z353" s="1063"/>
      <c r="AA353" s="1063"/>
      <c r="AB353" s="1063"/>
      <c r="AC353" s="1087"/>
      <c r="AD353" s="1066"/>
      <c r="AE353" s="1090"/>
      <c r="AF353" s="1075"/>
      <c r="AG353" s="1066"/>
      <c r="AH353" s="1084"/>
      <c r="AI353" s="1075"/>
      <c r="AJ353" s="1075"/>
      <c r="AK353" s="1078"/>
      <c r="AL353" s="1081"/>
      <c r="AM353" s="1092"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095"/>
      <c r="AP353" s="1058"/>
      <c r="AQ353" s="913"/>
      <c r="AR353" s="836"/>
      <c r="AS353" s="836"/>
      <c r="AT353" s="836"/>
      <c r="AU353" s="836"/>
      <c r="AV353" s="836"/>
      <c r="AW353" s="836"/>
      <c r="AX353" s="1097"/>
      <c r="AY353" s="1095"/>
      <c r="AZ353"/>
      <c r="BA353"/>
      <c r="BB353"/>
      <c r="BC353"/>
      <c r="BD353"/>
      <c r="BE353"/>
      <c r="BF353"/>
      <c r="BG353"/>
    </row>
    <row r="354" spans="1:59" ht="14.4">
      <c r="A354" s="1100"/>
      <c r="B354" s="1203"/>
      <c r="C354" s="1204"/>
      <c r="D354" s="1204"/>
      <c r="E354" s="1204"/>
      <c r="F354" s="1205"/>
      <c r="G354" s="1210"/>
      <c r="H354" s="1210"/>
      <c r="I354" s="1210"/>
      <c r="J354" s="1210"/>
      <c r="K354" s="1210"/>
      <c r="L354" s="1213"/>
      <c r="M354" s="1216"/>
      <c r="N354" s="1104"/>
      <c r="O354" s="1107"/>
      <c r="P354" s="1056"/>
      <c r="Q354" s="1069"/>
      <c r="R354" s="1072"/>
      <c r="S354" s="1060"/>
      <c r="T354" s="1063"/>
      <c r="U354" s="1060"/>
      <c r="V354" s="1063"/>
      <c r="W354" s="1060"/>
      <c r="X354" s="1063"/>
      <c r="Y354" s="1060"/>
      <c r="Z354" s="1063"/>
      <c r="AA354" s="1063"/>
      <c r="AB354" s="1063"/>
      <c r="AC354" s="1087"/>
      <c r="AD354" s="1066"/>
      <c r="AE354" s="1090"/>
      <c r="AF354" s="1075"/>
      <c r="AG354" s="1066"/>
      <c r="AH354" s="1084"/>
      <c r="AI354" s="1075"/>
      <c r="AJ354" s="1075"/>
      <c r="AK354" s="1078"/>
      <c r="AL354" s="1081"/>
      <c r="AM354" s="1093"/>
      <c r="AN354" s="385"/>
      <c r="AO354" s="1095"/>
      <c r="AP354" s="1058"/>
      <c r="AQ354" s="913"/>
      <c r="AR354" s="836"/>
      <c r="AS354" s="836"/>
      <c r="AT354" s="836"/>
      <c r="AU354" s="836"/>
      <c r="AV354" s="836"/>
      <c r="AW354" s="836"/>
      <c r="AX354" s="1097"/>
      <c r="AY354" s="1095"/>
      <c r="AZ354"/>
      <c r="BA354"/>
      <c r="BB354"/>
      <c r="BC354"/>
      <c r="BD354"/>
      <c r="BE354"/>
      <c r="BF354"/>
      <c r="BG354"/>
    </row>
    <row r="355" spans="1:59" ht="30" customHeight="1" thickBot="1">
      <c r="A355" s="1101"/>
      <c r="B355" s="1206"/>
      <c r="C355" s="1207"/>
      <c r="D355" s="1207"/>
      <c r="E355" s="1207"/>
      <c r="F355" s="1208"/>
      <c r="G355" s="1211"/>
      <c r="H355" s="1211"/>
      <c r="I355" s="1211"/>
      <c r="J355" s="1211"/>
      <c r="K355" s="1211"/>
      <c r="L355" s="1214"/>
      <c r="M355" s="1217"/>
      <c r="N355" s="1105"/>
      <c r="O355" s="1108"/>
      <c r="P355" s="1057"/>
      <c r="Q355" s="1070"/>
      <c r="R355" s="1073"/>
      <c r="S355" s="1061"/>
      <c r="T355" s="1064"/>
      <c r="U355" s="1061"/>
      <c r="V355" s="1064"/>
      <c r="W355" s="1061"/>
      <c r="X355" s="1064"/>
      <c r="Y355" s="1061"/>
      <c r="Z355" s="1064"/>
      <c r="AA355" s="1064"/>
      <c r="AB355" s="1064"/>
      <c r="AC355" s="1088"/>
      <c r="AD355" s="1067"/>
      <c r="AE355" s="1091"/>
      <c r="AF355" s="1076"/>
      <c r="AG355" s="1067"/>
      <c r="AH355" s="1085"/>
      <c r="AI355" s="1076"/>
      <c r="AJ355" s="1076"/>
      <c r="AK355" s="1079"/>
      <c r="AL355" s="1082"/>
      <c r="AM355" s="694"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096"/>
      <c r="AP355" s="1058"/>
      <c r="AQ355" s="914"/>
      <c r="AR355" s="836"/>
      <c r="AS355" s="836"/>
      <c r="AT355" s="836"/>
      <c r="AU355" s="836"/>
      <c r="AV355" s="836"/>
      <c r="AW355" s="836"/>
      <c r="AX355" s="1097"/>
      <c r="AY355" s="1096"/>
      <c r="AZ355"/>
      <c r="BA355"/>
      <c r="BB355"/>
      <c r="BC355"/>
      <c r="BD355"/>
      <c r="BE355"/>
      <c r="BF355"/>
      <c r="BG355"/>
    </row>
    <row r="356" spans="1:59" ht="30" customHeight="1">
      <c r="A356" s="1098">
        <v>87</v>
      </c>
      <c r="B356" s="1218" t="str">
        <f>IF(基本情報入力シート!B126="", "",基本情報入力シート!B126)</f>
        <v/>
      </c>
      <c r="C356" s="1219"/>
      <c r="D356" s="1219"/>
      <c r="E356" s="1219"/>
      <c r="F356" s="1220"/>
      <c r="G356" s="1221" t="str">
        <f>IF(基本情報入力シート!L126="", "",基本情報入力シート!L126)</f>
        <v/>
      </c>
      <c r="H356" s="1221" t="str">
        <f>IF(基本情報入力シート!Q126="", "",基本情報入力シート!Q126)</f>
        <v/>
      </c>
      <c r="I356" s="1221" t="str">
        <f>IF(基本情報入力シート!V126="", "",基本情報入力シート!V126)</f>
        <v/>
      </c>
      <c r="J356" s="1221" t="str">
        <f>IF(基本情報入力シート!W126="", "",基本情報入力シート!W126)</f>
        <v/>
      </c>
      <c r="K356" s="1221" t="str">
        <f>IF(基本情報入力シート!X126="", "",基本情報入力シート!X126)</f>
        <v/>
      </c>
      <c r="L356" s="1222" t="str">
        <f>IF(基本情報入力シート!AC126=0, "",基本情報入力シート!AC126)</f>
        <v/>
      </c>
      <c r="M356" s="1215" t="str">
        <f>IF(基本情報入力シート!AD126="", "",基本情報入力シート!AD126)</f>
        <v/>
      </c>
      <c r="N356" s="1103"/>
      <c r="O356" s="1106" t="str">
        <f>IFERROR(VLOOKUP(K356,【参考】数式用２!$A$2:$AD$48,MATCH(N356,【参考】数式用２!$C$4:$AD$4,0)+2,0),"")</f>
        <v/>
      </c>
      <c r="P356" s="1055"/>
      <c r="Q356" s="1068" t="str">
        <f>IFERROR(VLOOKUP(K356,【参考】数式用２!$A$2:$AC$48,MATCH(P356,【参考】数式用２!$C$4:$AC$4,0)+2,0),"")</f>
        <v/>
      </c>
      <c r="R356" s="1071" t="s">
        <v>269</v>
      </c>
      <c r="S356" s="1059"/>
      <c r="T356" s="1062" t="s">
        <v>357</v>
      </c>
      <c r="U356" s="1059"/>
      <c r="V356" s="1062" t="s">
        <v>358</v>
      </c>
      <c r="W356" s="1059"/>
      <c r="X356" s="1062" t="s">
        <v>357</v>
      </c>
      <c r="Y356" s="1059"/>
      <c r="Z356" s="1062" t="s">
        <v>359</v>
      </c>
      <c r="AA356" s="1062" t="s">
        <v>172</v>
      </c>
      <c r="AB356" s="1062" t="str">
        <f>IF(S356&gt;=1,(W356*12+Y356)-(S356*12+U356)+1,"")</f>
        <v/>
      </c>
      <c r="AC356" s="1086" t="s">
        <v>360</v>
      </c>
      <c r="AD356" s="1065" t="str">
        <f>IFERROR(ROUNDDOWN(ROUND(L356*Q356,0)*M356,0)*AB356,"")</f>
        <v/>
      </c>
      <c r="AE356" s="1089" t="str">
        <f>IFERROR(ROUNDDOWN(ROUNDDOWN(ROUND(L356*VLOOKUP(K356,【参考】数式用２!$A$2:$AC$48,MATCH("処遇改善加算Ⅳ",【参考】数式用２!$C$4:$O$4,0)+2,0),0)*M356,0)*AB356*0.5,0), "")</f>
        <v/>
      </c>
      <c r="AF356" s="1074"/>
      <c r="AG356" s="1065" t="str">
        <f>IF(AND(AQ356&lt;&gt;"対象外", P356&lt;&gt;""),ROUNDDOWN(ROUND(L356*VLOOKUP(K356,【参考】数式用２!$A$2:$K$48,MATCH("ベア加算あり",【参考】数式用２!$C$4:$K$4,0)+2,0),0)*M356,0)*AB356,"")</f>
        <v/>
      </c>
      <c r="AH356" s="1083"/>
      <c r="AI356" s="1074"/>
      <c r="AJ356" s="1074"/>
      <c r="AK356" s="1077"/>
      <c r="AL356" s="1080"/>
      <c r="AM356" s="693" t="str">
        <f t="shared" ref="AM356" si="255">IF(Q356="","",IF(Q356&lt;O356,"！加算の要件上は問題ありませんが、令和６年度末の加算率と比較して、令和７年度の加算率が低くなっています。",""))</f>
        <v/>
      </c>
      <c r="AN356" s="385"/>
      <c r="AO356" s="1095" t="str">
        <f>IF(K356&lt;&gt;"","Q列に色付け","")</f>
        <v/>
      </c>
      <c r="AP356" s="1058" t="str">
        <f>IF(AND(AE356&lt;&gt;0,AE356&lt;&gt;""),IF(AF356="○","入力済","未入力"),"")</f>
        <v/>
      </c>
      <c r="AQ356" s="912" t="str">
        <f>IFERROR((VLOOKUP(N356, 【参考】数式用２!$BE$5:$BE$13, 1,FALSE)), "対象外")</f>
        <v>対象外</v>
      </c>
      <c r="AR356" s="836" t="str">
        <f>IF(AG356&lt;&gt;"",IF(AH356="○","入力済","未入力"),"")</f>
        <v/>
      </c>
      <c r="AS356" s="836" t="str">
        <f>IF(AND(P356&lt;&gt;"", AI356=""), "未入力", "入力済")</f>
        <v>入力済</v>
      </c>
      <c r="AT356" s="836" t="str">
        <f>IF(AND(P356&lt;&gt;"", P356&lt;&gt;"処遇改善加算Ⅳ", AJ356=""), "未入力", "入力済")</f>
        <v>入力済</v>
      </c>
      <c r="AU356" s="836" t="str">
        <f>IFERROR(VLOOKUP(K356, 【参考】数式用２!$BB$5:$BC$48, 2, FALSE), "")</f>
        <v/>
      </c>
      <c r="AV356" s="836" t="str">
        <f>IF(AND(P356&lt;&gt;"処遇改善加算Ⅲ",P356&lt;&gt;"処遇改善加算Ⅳ", P356&lt;&gt;"", AU356&lt;&gt;"対象外"), 1,"")</f>
        <v/>
      </c>
      <c r="AW356" s="836" t="str">
        <f>IFERROR("_"&amp;VLOOKUP(K356, 【参考】数式用２!$AG$2:$AH$48, 2, FALSE), "")</f>
        <v/>
      </c>
      <c r="AX356" s="1097" t="str">
        <f>IF(AND(P356="処遇改善加算Ⅰ", AL356=""), "未入力","入力済")</f>
        <v>入力済</v>
      </c>
      <c r="AY356" s="1094" t="str">
        <f>G356</f>
        <v/>
      </c>
      <c r="AZ356"/>
      <c r="BA356"/>
      <c r="BB356"/>
      <c r="BC356"/>
      <c r="BD356"/>
      <c r="BE356"/>
      <c r="BF356"/>
      <c r="BG356"/>
    </row>
    <row r="357" spans="1:59" ht="14.4">
      <c r="A357" s="1099"/>
      <c r="B357" s="1203"/>
      <c r="C357" s="1204"/>
      <c r="D357" s="1204"/>
      <c r="E357" s="1204"/>
      <c r="F357" s="1205"/>
      <c r="G357" s="1210"/>
      <c r="H357" s="1210"/>
      <c r="I357" s="1210"/>
      <c r="J357" s="1210"/>
      <c r="K357" s="1210"/>
      <c r="L357" s="1213"/>
      <c r="M357" s="1216"/>
      <c r="N357" s="1104"/>
      <c r="O357" s="1107"/>
      <c r="P357" s="1056"/>
      <c r="Q357" s="1069"/>
      <c r="R357" s="1072"/>
      <c r="S357" s="1060"/>
      <c r="T357" s="1063"/>
      <c r="U357" s="1060"/>
      <c r="V357" s="1063"/>
      <c r="W357" s="1060"/>
      <c r="X357" s="1063"/>
      <c r="Y357" s="1060"/>
      <c r="Z357" s="1063"/>
      <c r="AA357" s="1063"/>
      <c r="AB357" s="1063"/>
      <c r="AC357" s="1087"/>
      <c r="AD357" s="1066"/>
      <c r="AE357" s="1090"/>
      <c r="AF357" s="1075"/>
      <c r="AG357" s="1066"/>
      <c r="AH357" s="1084"/>
      <c r="AI357" s="1075"/>
      <c r="AJ357" s="1075"/>
      <c r="AK357" s="1078"/>
      <c r="AL357" s="1081"/>
      <c r="AM357" s="1092"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095"/>
      <c r="AP357" s="1058"/>
      <c r="AQ357" s="913"/>
      <c r="AR357" s="836"/>
      <c r="AS357" s="836"/>
      <c r="AT357" s="836"/>
      <c r="AU357" s="836"/>
      <c r="AV357" s="836"/>
      <c r="AW357" s="836"/>
      <c r="AX357" s="1097"/>
      <c r="AY357" s="1095"/>
      <c r="AZ357"/>
      <c r="BA357"/>
      <c r="BB357"/>
      <c r="BC357"/>
      <c r="BD357"/>
      <c r="BE357"/>
      <c r="BF357"/>
      <c r="BG357"/>
    </row>
    <row r="358" spans="1:59" ht="14.4">
      <c r="A358" s="1100"/>
      <c r="B358" s="1203"/>
      <c r="C358" s="1204"/>
      <c r="D358" s="1204"/>
      <c r="E358" s="1204"/>
      <c r="F358" s="1205"/>
      <c r="G358" s="1210"/>
      <c r="H358" s="1210"/>
      <c r="I358" s="1210"/>
      <c r="J358" s="1210"/>
      <c r="K358" s="1210"/>
      <c r="L358" s="1213"/>
      <c r="M358" s="1216"/>
      <c r="N358" s="1104"/>
      <c r="O358" s="1107"/>
      <c r="P358" s="1056"/>
      <c r="Q358" s="1069"/>
      <c r="R358" s="1072"/>
      <c r="S358" s="1060"/>
      <c r="T358" s="1063"/>
      <c r="U358" s="1060"/>
      <c r="V358" s="1063"/>
      <c r="W358" s="1060"/>
      <c r="X358" s="1063"/>
      <c r="Y358" s="1060"/>
      <c r="Z358" s="1063"/>
      <c r="AA358" s="1063"/>
      <c r="AB358" s="1063"/>
      <c r="AC358" s="1087"/>
      <c r="AD358" s="1066"/>
      <c r="AE358" s="1090"/>
      <c r="AF358" s="1075"/>
      <c r="AG358" s="1066"/>
      <c r="AH358" s="1084"/>
      <c r="AI358" s="1075"/>
      <c r="AJ358" s="1075"/>
      <c r="AK358" s="1078"/>
      <c r="AL358" s="1081"/>
      <c r="AM358" s="1093"/>
      <c r="AN358" s="385"/>
      <c r="AO358" s="1095"/>
      <c r="AP358" s="1058"/>
      <c r="AQ358" s="913"/>
      <c r="AR358" s="836"/>
      <c r="AS358" s="836"/>
      <c r="AT358" s="836"/>
      <c r="AU358" s="836"/>
      <c r="AV358" s="836"/>
      <c r="AW358" s="836"/>
      <c r="AX358" s="1097"/>
      <c r="AY358" s="1095"/>
      <c r="AZ358"/>
      <c r="BA358"/>
      <c r="BB358"/>
      <c r="BC358"/>
      <c r="BD358"/>
      <c r="BE358"/>
      <c r="BF358"/>
      <c r="BG358"/>
    </row>
    <row r="359" spans="1:59" ht="30" customHeight="1" thickBot="1">
      <c r="A359" s="1101"/>
      <c r="B359" s="1206"/>
      <c r="C359" s="1207"/>
      <c r="D359" s="1207"/>
      <c r="E359" s="1207"/>
      <c r="F359" s="1208"/>
      <c r="G359" s="1211"/>
      <c r="H359" s="1211"/>
      <c r="I359" s="1211"/>
      <c r="J359" s="1211"/>
      <c r="K359" s="1211"/>
      <c r="L359" s="1214"/>
      <c r="M359" s="1217"/>
      <c r="N359" s="1105"/>
      <c r="O359" s="1108"/>
      <c r="P359" s="1057"/>
      <c r="Q359" s="1070"/>
      <c r="R359" s="1073"/>
      <c r="S359" s="1061"/>
      <c r="T359" s="1064"/>
      <c r="U359" s="1061"/>
      <c r="V359" s="1064"/>
      <c r="W359" s="1061"/>
      <c r="X359" s="1064"/>
      <c r="Y359" s="1061"/>
      <c r="Z359" s="1064"/>
      <c r="AA359" s="1064"/>
      <c r="AB359" s="1064"/>
      <c r="AC359" s="1088"/>
      <c r="AD359" s="1067"/>
      <c r="AE359" s="1091"/>
      <c r="AF359" s="1076"/>
      <c r="AG359" s="1067"/>
      <c r="AH359" s="1085"/>
      <c r="AI359" s="1076"/>
      <c r="AJ359" s="1076"/>
      <c r="AK359" s="1079"/>
      <c r="AL359" s="1082"/>
      <c r="AM359" s="694"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095"/>
      <c r="AP359" s="1058"/>
      <c r="AQ359" s="914"/>
      <c r="AR359" s="836"/>
      <c r="AS359" s="836"/>
      <c r="AT359" s="836"/>
      <c r="AU359" s="836"/>
      <c r="AV359" s="836"/>
      <c r="AW359" s="836"/>
      <c r="AX359" s="1097"/>
      <c r="AY359" s="1096"/>
      <c r="AZ359"/>
      <c r="BA359"/>
      <c r="BB359"/>
      <c r="BC359"/>
      <c r="BD359"/>
      <c r="BE359"/>
      <c r="BF359"/>
      <c r="BG359"/>
    </row>
    <row r="360" spans="1:59" ht="30" customHeight="1">
      <c r="A360" s="1098">
        <v>88</v>
      </c>
      <c r="B360" s="1218" t="str">
        <f>IF(基本情報入力シート!B127="", "",基本情報入力シート!B127)</f>
        <v/>
      </c>
      <c r="C360" s="1219"/>
      <c r="D360" s="1219"/>
      <c r="E360" s="1219"/>
      <c r="F360" s="1220"/>
      <c r="G360" s="1221" t="str">
        <f>IF(基本情報入力シート!L127="", "",基本情報入力シート!L127)</f>
        <v/>
      </c>
      <c r="H360" s="1221" t="str">
        <f>IF(基本情報入力シート!Q127="", "",基本情報入力シート!Q127)</f>
        <v/>
      </c>
      <c r="I360" s="1221" t="str">
        <f>IF(基本情報入力シート!V127="", "",基本情報入力シート!V127)</f>
        <v/>
      </c>
      <c r="J360" s="1221" t="str">
        <f>IF(基本情報入力シート!W127="", "",基本情報入力シート!W127)</f>
        <v/>
      </c>
      <c r="K360" s="1221" t="str">
        <f>IF(基本情報入力シート!X127="", "",基本情報入力シート!X127)</f>
        <v/>
      </c>
      <c r="L360" s="1222" t="str">
        <f>IF(基本情報入力シート!AC127=0, "",基本情報入力シート!AC127)</f>
        <v/>
      </c>
      <c r="M360" s="1215" t="str">
        <f>IF(基本情報入力シート!AD127="", "",基本情報入力シート!AD127)</f>
        <v/>
      </c>
      <c r="N360" s="1103"/>
      <c r="O360" s="1106" t="str">
        <f>IFERROR(VLOOKUP(K360,【参考】数式用２!$A$2:$AD$48,MATCH(N360,【参考】数式用２!$C$4:$AD$4,0)+2,0),"")</f>
        <v/>
      </c>
      <c r="P360" s="1055"/>
      <c r="Q360" s="1068" t="str">
        <f>IFERROR(VLOOKUP(K360,【参考】数式用２!$A$2:$AC$48,MATCH(P360,【参考】数式用２!$C$4:$AC$4,0)+2,0),"")</f>
        <v/>
      </c>
      <c r="R360" s="1071" t="s">
        <v>269</v>
      </c>
      <c r="S360" s="1059"/>
      <c r="T360" s="1062" t="s">
        <v>357</v>
      </c>
      <c r="U360" s="1059"/>
      <c r="V360" s="1062" t="s">
        <v>358</v>
      </c>
      <c r="W360" s="1059"/>
      <c r="X360" s="1062" t="s">
        <v>357</v>
      </c>
      <c r="Y360" s="1059"/>
      <c r="Z360" s="1062" t="s">
        <v>359</v>
      </c>
      <c r="AA360" s="1062" t="s">
        <v>172</v>
      </c>
      <c r="AB360" s="1062" t="str">
        <f>IF(S360&gt;=1,(W360*12+Y360)-(S360*12+U360)+1,"")</f>
        <v/>
      </c>
      <c r="AC360" s="1086" t="s">
        <v>360</v>
      </c>
      <c r="AD360" s="1065" t="str">
        <f>IFERROR(ROUNDDOWN(ROUND(L360*Q360,0)*M360,0)*AB360,"")</f>
        <v/>
      </c>
      <c r="AE360" s="1089" t="str">
        <f>IFERROR(ROUNDDOWN(ROUNDDOWN(ROUND(L360*VLOOKUP(K360,【参考】数式用２!$A$2:$AC$48,MATCH("処遇改善加算Ⅳ",【参考】数式用２!$C$4:$O$4,0)+2,0),0)*M360,0)*AB360*0.5,0), "")</f>
        <v/>
      </c>
      <c r="AF360" s="1074"/>
      <c r="AG360" s="1065" t="str">
        <f>IF(AND(AQ360&lt;&gt;"対象外", P360&lt;&gt;""),ROUNDDOWN(ROUND(L360*VLOOKUP(K360,【参考】数式用２!$A$2:$K$48,MATCH("ベア加算あり",【参考】数式用２!$C$4:$K$4,0)+2,0),0)*M360,0)*AB360,"")</f>
        <v/>
      </c>
      <c r="AH360" s="1083"/>
      <c r="AI360" s="1074"/>
      <c r="AJ360" s="1074"/>
      <c r="AK360" s="1077"/>
      <c r="AL360" s="1080"/>
      <c r="AM360" s="693" t="str">
        <f t="shared" ref="AM360" si="258">IF(Q360="","",IF(Q360&lt;O360,"！加算の要件上は問題ありませんが、令和６年度末の加算率と比較して、令和７年度の加算率が低くなっています。",""))</f>
        <v/>
      </c>
      <c r="AN360" s="385"/>
      <c r="AO360" s="1094" t="str">
        <f>IF(K360&lt;&gt;"","Q列に色付け","")</f>
        <v/>
      </c>
      <c r="AP360" s="1058" t="str">
        <f>IF(AND(AE360&lt;&gt;0,AE360&lt;&gt;""),IF(AF360="○","入力済","未入力"),"")</f>
        <v/>
      </c>
      <c r="AQ360" s="912" t="str">
        <f>IFERROR((VLOOKUP(N360, 【参考】数式用２!$BE$5:$BE$13, 1,FALSE)), "対象外")</f>
        <v>対象外</v>
      </c>
      <c r="AR360" s="836" t="str">
        <f>IF(AG360&lt;&gt;"",IF(AH360="○","入力済","未入力"),"")</f>
        <v/>
      </c>
      <c r="AS360" s="836" t="str">
        <f>IF(AND(P360&lt;&gt;"", AI360=""), "未入力", "入力済")</f>
        <v>入力済</v>
      </c>
      <c r="AT360" s="836" t="str">
        <f>IF(AND(P360&lt;&gt;"", P360&lt;&gt;"処遇改善加算Ⅳ", AJ360=""), "未入力", "入力済")</f>
        <v>入力済</v>
      </c>
      <c r="AU360" s="836" t="str">
        <f>IFERROR(VLOOKUP(K360, 【参考】数式用２!$BB$5:$BC$48, 2, FALSE), "")</f>
        <v/>
      </c>
      <c r="AV360" s="836" t="str">
        <f>IF(AND(P360&lt;&gt;"処遇改善加算Ⅲ",P360&lt;&gt;"処遇改善加算Ⅳ", P360&lt;&gt;"", AU360&lt;&gt;"対象外"), 1,"")</f>
        <v/>
      </c>
      <c r="AW360" s="836" t="str">
        <f>IFERROR("_"&amp;VLOOKUP(K360, 【参考】数式用２!$AG$2:$AH$48, 2, FALSE), "")</f>
        <v/>
      </c>
      <c r="AX360" s="1097" t="str">
        <f>IF(AND(P360="処遇改善加算Ⅰ", AL360=""), "未入力","入力済")</f>
        <v>入力済</v>
      </c>
      <c r="AY360" s="1094" t="str">
        <f>G360</f>
        <v/>
      </c>
      <c r="AZ360"/>
      <c r="BA360"/>
      <c r="BB360"/>
      <c r="BC360"/>
      <c r="BD360"/>
      <c r="BE360"/>
      <c r="BF360"/>
      <c r="BG360"/>
    </row>
    <row r="361" spans="1:59" ht="14.4">
      <c r="A361" s="1099"/>
      <c r="B361" s="1203"/>
      <c r="C361" s="1204"/>
      <c r="D361" s="1204"/>
      <c r="E361" s="1204"/>
      <c r="F361" s="1205"/>
      <c r="G361" s="1210"/>
      <c r="H361" s="1210"/>
      <c r="I361" s="1210"/>
      <c r="J361" s="1210"/>
      <c r="K361" s="1210"/>
      <c r="L361" s="1213"/>
      <c r="M361" s="1216"/>
      <c r="N361" s="1104"/>
      <c r="O361" s="1107"/>
      <c r="P361" s="1056"/>
      <c r="Q361" s="1069"/>
      <c r="R361" s="1072"/>
      <c r="S361" s="1060"/>
      <c r="T361" s="1063"/>
      <c r="U361" s="1060"/>
      <c r="V361" s="1063"/>
      <c r="W361" s="1060"/>
      <c r="X361" s="1063"/>
      <c r="Y361" s="1060"/>
      <c r="Z361" s="1063"/>
      <c r="AA361" s="1063"/>
      <c r="AB361" s="1063"/>
      <c r="AC361" s="1087"/>
      <c r="AD361" s="1066"/>
      <c r="AE361" s="1090"/>
      <c r="AF361" s="1075"/>
      <c r="AG361" s="1066"/>
      <c r="AH361" s="1084"/>
      <c r="AI361" s="1075"/>
      <c r="AJ361" s="1075"/>
      <c r="AK361" s="1078"/>
      <c r="AL361" s="1081"/>
      <c r="AM361" s="1092"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095"/>
      <c r="AP361" s="1058"/>
      <c r="AQ361" s="913"/>
      <c r="AR361" s="836"/>
      <c r="AS361" s="836"/>
      <c r="AT361" s="836"/>
      <c r="AU361" s="836"/>
      <c r="AV361" s="836"/>
      <c r="AW361" s="836"/>
      <c r="AX361" s="1097"/>
      <c r="AY361" s="1095"/>
      <c r="AZ361"/>
      <c r="BA361"/>
      <c r="BB361"/>
      <c r="BC361"/>
      <c r="BD361"/>
      <c r="BE361"/>
      <c r="BF361"/>
      <c r="BG361"/>
    </row>
    <row r="362" spans="1:59" ht="14.4">
      <c r="A362" s="1100"/>
      <c r="B362" s="1203"/>
      <c r="C362" s="1204"/>
      <c r="D362" s="1204"/>
      <c r="E362" s="1204"/>
      <c r="F362" s="1205"/>
      <c r="G362" s="1210"/>
      <c r="H362" s="1210"/>
      <c r="I362" s="1210"/>
      <c r="J362" s="1210"/>
      <c r="K362" s="1210"/>
      <c r="L362" s="1213"/>
      <c r="M362" s="1216"/>
      <c r="N362" s="1104"/>
      <c r="O362" s="1107"/>
      <c r="P362" s="1056"/>
      <c r="Q362" s="1069"/>
      <c r="R362" s="1072"/>
      <c r="S362" s="1060"/>
      <c r="T362" s="1063"/>
      <c r="U362" s="1060"/>
      <c r="V362" s="1063"/>
      <c r="W362" s="1060"/>
      <c r="X362" s="1063"/>
      <c r="Y362" s="1060"/>
      <c r="Z362" s="1063"/>
      <c r="AA362" s="1063"/>
      <c r="AB362" s="1063"/>
      <c r="AC362" s="1087"/>
      <c r="AD362" s="1066"/>
      <c r="AE362" s="1090"/>
      <c r="AF362" s="1075"/>
      <c r="AG362" s="1066"/>
      <c r="AH362" s="1084"/>
      <c r="AI362" s="1075"/>
      <c r="AJ362" s="1075"/>
      <c r="AK362" s="1078"/>
      <c r="AL362" s="1081"/>
      <c r="AM362" s="1093"/>
      <c r="AN362" s="385"/>
      <c r="AO362" s="1095"/>
      <c r="AP362" s="1058"/>
      <c r="AQ362" s="913"/>
      <c r="AR362" s="836"/>
      <c r="AS362" s="836"/>
      <c r="AT362" s="836"/>
      <c r="AU362" s="836"/>
      <c r="AV362" s="836"/>
      <c r="AW362" s="836"/>
      <c r="AX362" s="1097"/>
      <c r="AY362" s="1095"/>
      <c r="AZ362"/>
      <c r="BA362"/>
      <c r="BB362"/>
      <c r="BC362"/>
      <c r="BD362"/>
      <c r="BE362"/>
      <c r="BF362"/>
      <c r="BG362"/>
    </row>
    <row r="363" spans="1:59" ht="30" customHeight="1" thickBot="1">
      <c r="A363" s="1101"/>
      <c r="B363" s="1206"/>
      <c r="C363" s="1207"/>
      <c r="D363" s="1207"/>
      <c r="E363" s="1207"/>
      <c r="F363" s="1208"/>
      <c r="G363" s="1211"/>
      <c r="H363" s="1211"/>
      <c r="I363" s="1211"/>
      <c r="J363" s="1211"/>
      <c r="K363" s="1211"/>
      <c r="L363" s="1214"/>
      <c r="M363" s="1217"/>
      <c r="N363" s="1105"/>
      <c r="O363" s="1108"/>
      <c r="P363" s="1057"/>
      <c r="Q363" s="1070"/>
      <c r="R363" s="1073"/>
      <c r="S363" s="1061"/>
      <c r="T363" s="1064"/>
      <c r="U363" s="1061"/>
      <c r="V363" s="1064"/>
      <c r="W363" s="1061"/>
      <c r="X363" s="1064"/>
      <c r="Y363" s="1061"/>
      <c r="Z363" s="1064"/>
      <c r="AA363" s="1064"/>
      <c r="AB363" s="1064"/>
      <c r="AC363" s="1088"/>
      <c r="AD363" s="1067"/>
      <c r="AE363" s="1091"/>
      <c r="AF363" s="1076"/>
      <c r="AG363" s="1067"/>
      <c r="AH363" s="1085"/>
      <c r="AI363" s="1076"/>
      <c r="AJ363" s="1076"/>
      <c r="AK363" s="1079"/>
      <c r="AL363" s="1082"/>
      <c r="AM363" s="694"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096"/>
      <c r="AP363" s="1058"/>
      <c r="AQ363" s="914"/>
      <c r="AR363" s="836"/>
      <c r="AS363" s="836"/>
      <c r="AT363" s="836"/>
      <c r="AU363" s="836"/>
      <c r="AV363" s="836"/>
      <c r="AW363" s="836"/>
      <c r="AX363" s="1097"/>
      <c r="AY363" s="1096"/>
      <c r="AZ363"/>
      <c r="BA363"/>
      <c r="BB363"/>
      <c r="BC363"/>
      <c r="BD363"/>
      <c r="BE363"/>
      <c r="BF363"/>
      <c r="BG363"/>
    </row>
    <row r="364" spans="1:59" ht="30" customHeight="1">
      <c r="A364" s="1098">
        <v>89</v>
      </c>
      <c r="B364" s="1218" t="str">
        <f>IF(基本情報入力シート!B128="", "",基本情報入力シート!B128)</f>
        <v/>
      </c>
      <c r="C364" s="1219"/>
      <c r="D364" s="1219"/>
      <c r="E364" s="1219"/>
      <c r="F364" s="1220"/>
      <c r="G364" s="1221" t="str">
        <f>IF(基本情報入力シート!L128="", "",基本情報入力シート!L128)</f>
        <v/>
      </c>
      <c r="H364" s="1221" t="str">
        <f>IF(基本情報入力シート!Q128="", "",基本情報入力シート!Q128)</f>
        <v/>
      </c>
      <c r="I364" s="1221" t="str">
        <f>IF(基本情報入力シート!V128="", "",基本情報入力シート!V128)</f>
        <v/>
      </c>
      <c r="J364" s="1221" t="str">
        <f>IF(基本情報入力シート!W128="", "",基本情報入力シート!W128)</f>
        <v/>
      </c>
      <c r="K364" s="1221" t="str">
        <f>IF(基本情報入力シート!X128="", "",基本情報入力シート!X128)</f>
        <v/>
      </c>
      <c r="L364" s="1222" t="str">
        <f>IF(基本情報入力シート!AC128=0, "",基本情報入力シート!AC128)</f>
        <v/>
      </c>
      <c r="M364" s="1215" t="str">
        <f>IF(基本情報入力シート!AD128="", "",基本情報入力シート!AD128)</f>
        <v/>
      </c>
      <c r="N364" s="1103"/>
      <c r="O364" s="1106" t="str">
        <f>IFERROR(VLOOKUP(K364,【参考】数式用２!$A$2:$AD$48,MATCH(N364,【参考】数式用２!$C$4:$AD$4,0)+2,0),"")</f>
        <v/>
      </c>
      <c r="P364" s="1055"/>
      <c r="Q364" s="1068" t="str">
        <f>IFERROR(VLOOKUP(K364,【参考】数式用２!$A$2:$AC$48,MATCH(P364,【参考】数式用２!$C$4:$AC$4,0)+2,0),"")</f>
        <v/>
      </c>
      <c r="R364" s="1071" t="s">
        <v>269</v>
      </c>
      <c r="S364" s="1059"/>
      <c r="T364" s="1062" t="s">
        <v>357</v>
      </c>
      <c r="U364" s="1059"/>
      <c r="V364" s="1062" t="s">
        <v>358</v>
      </c>
      <c r="W364" s="1059"/>
      <c r="X364" s="1062" t="s">
        <v>357</v>
      </c>
      <c r="Y364" s="1059"/>
      <c r="Z364" s="1062" t="s">
        <v>359</v>
      </c>
      <c r="AA364" s="1062" t="s">
        <v>172</v>
      </c>
      <c r="AB364" s="1062" t="str">
        <f>IF(S364&gt;=1,(W364*12+Y364)-(S364*12+U364)+1,"")</f>
        <v/>
      </c>
      <c r="AC364" s="1086" t="s">
        <v>360</v>
      </c>
      <c r="AD364" s="1065" t="str">
        <f>IFERROR(ROUNDDOWN(ROUND(L364*Q364,0)*M364,0)*AB364,"")</f>
        <v/>
      </c>
      <c r="AE364" s="1089" t="str">
        <f>IFERROR(ROUNDDOWN(ROUNDDOWN(ROUND(L364*VLOOKUP(K364,【参考】数式用２!$A$2:$AC$48,MATCH("処遇改善加算Ⅳ",【参考】数式用２!$C$4:$O$4,0)+2,0),0)*M364,0)*AB364*0.5,0), "")</f>
        <v/>
      </c>
      <c r="AF364" s="1074"/>
      <c r="AG364" s="1065" t="str">
        <f>IF(AND(AQ364&lt;&gt;"対象外", P364&lt;&gt;""),ROUNDDOWN(ROUND(L364*VLOOKUP(K364,【参考】数式用２!$A$2:$K$48,MATCH("ベア加算あり",【参考】数式用２!$C$4:$K$4,0)+2,0),0)*M364,0)*AB364,"")</f>
        <v/>
      </c>
      <c r="AH364" s="1083"/>
      <c r="AI364" s="1074"/>
      <c r="AJ364" s="1074"/>
      <c r="AK364" s="1077"/>
      <c r="AL364" s="1080"/>
      <c r="AM364" s="693" t="str">
        <f t="shared" ref="AM364" si="261">IF(Q364="","",IF(Q364&lt;O364,"！加算の要件上は問題ありませんが、令和６年度末の加算率と比較して、令和７年度の加算率が低くなっています。",""))</f>
        <v/>
      </c>
      <c r="AN364" s="385"/>
      <c r="AO364" s="1094" t="str">
        <f>IF(K364&lt;&gt;"","Q列に色付け","")</f>
        <v/>
      </c>
      <c r="AP364" s="1058" t="str">
        <f>IF(AND(AE364&lt;&gt;0,AE364&lt;&gt;""),IF(AF364="○","入力済","未入力"),"")</f>
        <v/>
      </c>
      <c r="AQ364" s="912" t="str">
        <f>IFERROR((VLOOKUP(N364, 【参考】数式用２!$BE$5:$BE$13, 1,FALSE)), "対象外")</f>
        <v>対象外</v>
      </c>
      <c r="AR364" s="836" t="str">
        <f>IF(AG364&lt;&gt;"",IF(AH364="○","入力済","未入力"),"")</f>
        <v/>
      </c>
      <c r="AS364" s="836" t="str">
        <f>IF(AND(P364&lt;&gt;"", AI364=""), "未入力", "入力済")</f>
        <v>入力済</v>
      </c>
      <c r="AT364" s="836" t="str">
        <f>IF(AND(P364&lt;&gt;"", P364&lt;&gt;"処遇改善加算Ⅳ", AJ364=""), "未入力", "入力済")</f>
        <v>入力済</v>
      </c>
      <c r="AU364" s="836" t="str">
        <f>IFERROR(VLOOKUP(K364, 【参考】数式用２!$BB$5:$BC$48, 2, FALSE), "")</f>
        <v/>
      </c>
      <c r="AV364" s="836" t="str">
        <f>IF(AND(P364&lt;&gt;"処遇改善加算Ⅲ",P364&lt;&gt;"処遇改善加算Ⅳ", P364&lt;&gt;"", AU364&lt;&gt;"対象外"), 1,"")</f>
        <v/>
      </c>
      <c r="AW364" s="836" t="str">
        <f>IFERROR("_"&amp;VLOOKUP(K364, 【参考】数式用２!$AG$2:$AH$48, 2, FALSE), "")</f>
        <v/>
      </c>
      <c r="AX364" s="1097" t="str">
        <f>IF(AND(P364="処遇改善加算Ⅰ", AL364=""), "未入力","入力済")</f>
        <v>入力済</v>
      </c>
      <c r="AY364" s="1094" t="str">
        <f>G364</f>
        <v/>
      </c>
      <c r="AZ364"/>
      <c r="BA364"/>
      <c r="BB364"/>
      <c r="BC364"/>
      <c r="BD364"/>
      <c r="BE364"/>
      <c r="BF364"/>
      <c r="BG364"/>
    </row>
    <row r="365" spans="1:59" ht="14.4">
      <c r="A365" s="1099"/>
      <c r="B365" s="1203"/>
      <c r="C365" s="1204"/>
      <c r="D365" s="1204"/>
      <c r="E365" s="1204"/>
      <c r="F365" s="1205"/>
      <c r="G365" s="1210"/>
      <c r="H365" s="1210"/>
      <c r="I365" s="1210"/>
      <c r="J365" s="1210"/>
      <c r="K365" s="1210"/>
      <c r="L365" s="1213"/>
      <c r="M365" s="1216"/>
      <c r="N365" s="1104"/>
      <c r="O365" s="1107"/>
      <c r="P365" s="1056"/>
      <c r="Q365" s="1069"/>
      <c r="R365" s="1072"/>
      <c r="S365" s="1060"/>
      <c r="T365" s="1063"/>
      <c r="U365" s="1060"/>
      <c r="V365" s="1063"/>
      <c r="W365" s="1060"/>
      <c r="X365" s="1063"/>
      <c r="Y365" s="1060"/>
      <c r="Z365" s="1063"/>
      <c r="AA365" s="1063"/>
      <c r="AB365" s="1063"/>
      <c r="AC365" s="1087"/>
      <c r="AD365" s="1066"/>
      <c r="AE365" s="1090"/>
      <c r="AF365" s="1075"/>
      <c r="AG365" s="1066"/>
      <c r="AH365" s="1084"/>
      <c r="AI365" s="1075"/>
      <c r="AJ365" s="1075"/>
      <c r="AK365" s="1078"/>
      <c r="AL365" s="1081"/>
      <c r="AM365" s="1092"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095"/>
      <c r="AP365" s="1058"/>
      <c r="AQ365" s="913"/>
      <c r="AR365" s="836"/>
      <c r="AS365" s="836"/>
      <c r="AT365" s="836"/>
      <c r="AU365" s="836"/>
      <c r="AV365" s="836"/>
      <c r="AW365" s="836"/>
      <c r="AX365" s="1097"/>
      <c r="AY365" s="1095"/>
      <c r="AZ365"/>
      <c r="BA365"/>
      <c r="BB365"/>
      <c r="BC365"/>
      <c r="BD365"/>
      <c r="BE365"/>
      <c r="BF365"/>
      <c r="BG365"/>
    </row>
    <row r="366" spans="1:59" ht="14.4">
      <c r="A366" s="1100"/>
      <c r="B366" s="1203"/>
      <c r="C366" s="1204"/>
      <c r="D366" s="1204"/>
      <c r="E366" s="1204"/>
      <c r="F366" s="1205"/>
      <c r="G366" s="1210"/>
      <c r="H366" s="1210"/>
      <c r="I366" s="1210"/>
      <c r="J366" s="1210"/>
      <c r="K366" s="1210"/>
      <c r="L366" s="1213"/>
      <c r="M366" s="1216"/>
      <c r="N366" s="1104"/>
      <c r="O366" s="1107"/>
      <c r="P366" s="1056"/>
      <c r="Q366" s="1069"/>
      <c r="R366" s="1072"/>
      <c r="S366" s="1060"/>
      <c r="T366" s="1063"/>
      <c r="U366" s="1060"/>
      <c r="V366" s="1063"/>
      <c r="W366" s="1060"/>
      <c r="X366" s="1063"/>
      <c r="Y366" s="1060"/>
      <c r="Z366" s="1063"/>
      <c r="AA366" s="1063"/>
      <c r="AB366" s="1063"/>
      <c r="AC366" s="1087"/>
      <c r="AD366" s="1066"/>
      <c r="AE366" s="1090"/>
      <c r="AF366" s="1075"/>
      <c r="AG366" s="1066"/>
      <c r="AH366" s="1084"/>
      <c r="AI366" s="1075"/>
      <c r="AJ366" s="1075"/>
      <c r="AK366" s="1078"/>
      <c r="AL366" s="1081"/>
      <c r="AM366" s="1093"/>
      <c r="AN366" s="385"/>
      <c r="AO366" s="1095"/>
      <c r="AP366" s="1058"/>
      <c r="AQ366" s="913"/>
      <c r="AR366" s="836"/>
      <c r="AS366" s="836"/>
      <c r="AT366" s="836"/>
      <c r="AU366" s="836"/>
      <c r="AV366" s="836"/>
      <c r="AW366" s="836"/>
      <c r="AX366" s="1097"/>
      <c r="AY366" s="1095"/>
      <c r="AZ366"/>
      <c r="BA366"/>
      <c r="BB366"/>
      <c r="BC366"/>
      <c r="BD366"/>
      <c r="BE366"/>
      <c r="BF366"/>
      <c r="BG366"/>
    </row>
    <row r="367" spans="1:59" ht="30" customHeight="1" thickBot="1">
      <c r="A367" s="1101"/>
      <c r="B367" s="1206"/>
      <c r="C367" s="1207"/>
      <c r="D367" s="1207"/>
      <c r="E367" s="1207"/>
      <c r="F367" s="1208"/>
      <c r="G367" s="1211"/>
      <c r="H367" s="1211"/>
      <c r="I367" s="1211"/>
      <c r="J367" s="1211"/>
      <c r="K367" s="1211"/>
      <c r="L367" s="1214"/>
      <c r="M367" s="1217"/>
      <c r="N367" s="1105"/>
      <c r="O367" s="1108"/>
      <c r="P367" s="1057"/>
      <c r="Q367" s="1070"/>
      <c r="R367" s="1073"/>
      <c r="S367" s="1061"/>
      <c r="T367" s="1064"/>
      <c r="U367" s="1061"/>
      <c r="V367" s="1064"/>
      <c r="W367" s="1061"/>
      <c r="X367" s="1064"/>
      <c r="Y367" s="1061"/>
      <c r="Z367" s="1064"/>
      <c r="AA367" s="1064"/>
      <c r="AB367" s="1064"/>
      <c r="AC367" s="1088"/>
      <c r="AD367" s="1067"/>
      <c r="AE367" s="1091"/>
      <c r="AF367" s="1076"/>
      <c r="AG367" s="1067"/>
      <c r="AH367" s="1085"/>
      <c r="AI367" s="1076"/>
      <c r="AJ367" s="1076"/>
      <c r="AK367" s="1079"/>
      <c r="AL367" s="1082"/>
      <c r="AM367" s="694"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096"/>
      <c r="AP367" s="1058"/>
      <c r="AQ367" s="914"/>
      <c r="AR367" s="836"/>
      <c r="AS367" s="836"/>
      <c r="AT367" s="836"/>
      <c r="AU367" s="836"/>
      <c r="AV367" s="836"/>
      <c r="AW367" s="836"/>
      <c r="AX367" s="1097"/>
      <c r="AY367" s="1096"/>
      <c r="AZ367"/>
      <c r="BA367"/>
      <c r="BB367"/>
      <c r="BC367"/>
      <c r="BD367"/>
      <c r="BE367"/>
      <c r="BF367"/>
      <c r="BG367"/>
    </row>
    <row r="368" spans="1:59" ht="30" customHeight="1">
      <c r="A368" s="1098">
        <v>90</v>
      </c>
      <c r="B368" s="1218" t="str">
        <f>IF(基本情報入力シート!B129="", "",基本情報入力シート!B129)</f>
        <v/>
      </c>
      <c r="C368" s="1219"/>
      <c r="D368" s="1219"/>
      <c r="E368" s="1219"/>
      <c r="F368" s="1220"/>
      <c r="G368" s="1221" t="str">
        <f>IF(基本情報入力シート!L129="", "",基本情報入力シート!L129)</f>
        <v/>
      </c>
      <c r="H368" s="1221" t="str">
        <f>IF(基本情報入力シート!Q129="", "",基本情報入力シート!Q129)</f>
        <v/>
      </c>
      <c r="I368" s="1221" t="str">
        <f>IF(基本情報入力シート!V129="", "",基本情報入力シート!V129)</f>
        <v/>
      </c>
      <c r="J368" s="1221" t="str">
        <f>IF(基本情報入力シート!W129="", "",基本情報入力シート!W129)</f>
        <v/>
      </c>
      <c r="K368" s="1221" t="str">
        <f>IF(基本情報入力シート!X129="", "",基本情報入力シート!X129)</f>
        <v/>
      </c>
      <c r="L368" s="1222" t="str">
        <f>IF(基本情報入力シート!AC129=0, "",基本情報入力シート!AC129)</f>
        <v/>
      </c>
      <c r="M368" s="1215" t="str">
        <f>IF(基本情報入力シート!AD129="", "",基本情報入力シート!AD129)</f>
        <v/>
      </c>
      <c r="N368" s="1103"/>
      <c r="O368" s="1106" t="str">
        <f>IFERROR(VLOOKUP(K368,【参考】数式用２!$A$2:$AD$48,MATCH(N368,【参考】数式用２!$C$4:$AD$4,0)+2,0),"")</f>
        <v/>
      </c>
      <c r="P368" s="1055"/>
      <c r="Q368" s="1068" t="str">
        <f>IFERROR(VLOOKUP(K368,【参考】数式用２!$A$2:$AC$48,MATCH(P368,【参考】数式用２!$C$4:$AC$4,0)+2,0),"")</f>
        <v/>
      </c>
      <c r="R368" s="1071" t="s">
        <v>269</v>
      </c>
      <c r="S368" s="1059"/>
      <c r="T368" s="1062" t="s">
        <v>357</v>
      </c>
      <c r="U368" s="1059"/>
      <c r="V368" s="1062" t="s">
        <v>358</v>
      </c>
      <c r="W368" s="1059"/>
      <c r="X368" s="1062" t="s">
        <v>357</v>
      </c>
      <c r="Y368" s="1059"/>
      <c r="Z368" s="1062" t="s">
        <v>359</v>
      </c>
      <c r="AA368" s="1062" t="s">
        <v>172</v>
      </c>
      <c r="AB368" s="1062" t="str">
        <f>IF(S368&gt;=1,(W368*12+Y368)-(S368*12+U368)+1,"")</f>
        <v/>
      </c>
      <c r="AC368" s="1086" t="s">
        <v>360</v>
      </c>
      <c r="AD368" s="1065" t="str">
        <f>IFERROR(ROUNDDOWN(ROUND(L368*Q368,0)*M368,0)*AB368,"")</f>
        <v/>
      </c>
      <c r="AE368" s="1089" t="str">
        <f>IFERROR(ROUNDDOWN(ROUNDDOWN(ROUND(L368*VLOOKUP(K368,【参考】数式用２!$A$2:$AC$48,MATCH("処遇改善加算Ⅳ",【参考】数式用２!$C$4:$O$4,0)+2,0),0)*M368,0)*AB368*0.5,0), "")</f>
        <v/>
      </c>
      <c r="AF368" s="1074"/>
      <c r="AG368" s="1065" t="str">
        <f>IF(AND(AQ368&lt;&gt;"対象外", P368&lt;&gt;""),ROUNDDOWN(ROUND(L368*VLOOKUP(K368,【参考】数式用２!$A$2:$K$48,MATCH("ベア加算あり",【参考】数式用２!$C$4:$K$4,0)+2,0),0)*M368,0)*AB368,"")</f>
        <v/>
      </c>
      <c r="AH368" s="1083"/>
      <c r="AI368" s="1074"/>
      <c r="AJ368" s="1074"/>
      <c r="AK368" s="1077"/>
      <c r="AL368" s="1080"/>
      <c r="AM368" s="693" t="str">
        <f t="shared" ref="AM368" si="264">IF(Q368="","",IF(Q368&lt;O368,"！加算の要件上は問題ありませんが、令和６年度末の加算率と比較して、令和７年度の加算率が低くなっています。",""))</f>
        <v/>
      </c>
      <c r="AN368" s="385"/>
      <c r="AO368" s="1094" t="str">
        <f>IF(K368&lt;&gt;"","Q列に色付け","")</f>
        <v/>
      </c>
      <c r="AP368" s="1058" t="str">
        <f>IF(AND(AE368&lt;&gt;0,AE368&lt;&gt;""),IF(AF368="○","入力済","未入力"),"")</f>
        <v/>
      </c>
      <c r="AQ368" s="912" t="str">
        <f>IFERROR((VLOOKUP(N368, 【参考】数式用２!$BE$5:$BE$13, 1,FALSE)), "対象外")</f>
        <v>対象外</v>
      </c>
      <c r="AR368" s="836" t="str">
        <f>IF(AG368&lt;&gt;"",IF(AH368="○","入力済","未入力"),"")</f>
        <v/>
      </c>
      <c r="AS368" s="836" t="str">
        <f>IF(AND(P368&lt;&gt;"", AI368=""), "未入力", "入力済")</f>
        <v>入力済</v>
      </c>
      <c r="AT368" s="836" t="str">
        <f>IF(AND(P368&lt;&gt;"", P368&lt;&gt;"処遇改善加算Ⅳ", AJ368=""), "未入力", "入力済")</f>
        <v>入力済</v>
      </c>
      <c r="AU368" s="836" t="str">
        <f>IFERROR(VLOOKUP(K368, 【参考】数式用２!$BB$5:$BC$48, 2, FALSE), "")</f>
        <v/>
      </c>
      <c r="AV368" s="836" t="str">
        <f>IF(AND(P368&lt;&gt;"処遇改善加算Ⅲ",P368&lt;&gt;"処遇改善加算Ⅳ", P368&lt;&gt;"", AU368&lt;&gt;"対象外"), 1,"")</f>
        <v/>
      </c>
      <c r="AW368" s="836" t="str">
        <f>IFERROR("_"&amp;VLOOKUP(K368, 【参考】数式用２!$AG$2:$AH$48, 2, FALSE), "")</f>
        <v/>
      </c>
      <c r="AX368" s="1097" t="str">
        <f>IF(AND(P368="処遇改善加算Ⅰ", AL368=""), "未入力","入力済")</f>
        <v>入力済</v>
      </c>
      <c r="AY368" s="1094" t="str">
        <f>G368</f>
        <v/>
      </c>
      <c r="AZ368"/>
      <c r="BA368"/>
      <c r="BB368"/>
      <c r="BC368"/>
      <c r="BD368"/>
      <c r="BE368"/>
      <c r="BF368"/>
      <c r="BG368"/>
    </row>
    <row r="369" spans="1:59" ht="14.4">
      <c r="A369" s="1099"/>
      <c r="B369" s="1203"/>
      <c r="C369" s="1204"/>
      <c r="D369" s="1204"/>
      <c r="E369" s="1204"/>
      <c r="F369" s="1205"/>
      <c r="G369" s="1210"/>
      <c r="H369" s="1210"/>
      <c r="I369" s="1210"/>
      <c r="J369" s="1210"/>
      <c r="K369" s="1210"/>
      <c r="L369" s="1213"/>
      <c r="M369" s="1216"/>
      <c r="N369" s="1104"/>
      <c r="O369" s="1107"/>
      <c r="P369" s="1056"/>
      <c r="Q369" s="1069"/>
      <c r="R369" s="1072"/>
      <c r="S369" s="1060"/>
      <c r="T369" s="1063"/>
      <c r="U369" s="1060"/>
      <c r="V369" s="1063"/>
      <c r="W369" s="1060"/>
      <c r="X369" s="1063"/>
      <c r="Y369" s="1060"/>
      <c r="Z369" s="1063"/>
      <c r="AA369" s="1063"/>
      <c r="AB369" s="1063"/>
      <c r="AC369" s="1087"/>
      <c r="AD369" s="1066"/>
      <c r="AE369" s="1090"/>
      <c r="AF369" s="1075"/>
      <c r="AG369" s="1066"/>
      <c r="AH369" s="1084"/>
      <c r="AI369" s="1075"/>
      <c r="AJ369" s="1075"/>
      <c r="AK369" s="1078"/>
      <c r="AL369" s="1081"/>
      <c r="AM369" s="1092"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095"/>
      <c r="AP369" s="1058"/>
      <c r="AQ369" s="913"/>
      <c r="AR369" s="836"/>
      <c r="AS369" s="836"/>
      <c r="AT369" s="836"/>
      <c r="AU369" s="836"/>
      <c r="AV369" s="836"/>
      <c r="AW369" s="836"/>
      <c r="AX369" s="1097"/>
      <c r="AY369" s="1095"/>
      <c r="AZ369"/>
      <c r="BA369"/>
      <c r="BB369"/>
      <c r="BC369"/>
      <c r="BD369"/>
      <c r="BE369"/>
      <c r="BF369"/>
      <c r="BG369"/>
    </row>
    <row r="370" spans="1:59" ht="14.4">
      <c r="A370" s="1100"/>
      <c r="B370" s="1203"/>
      <c r="C370" s="1204"/>
      <c r="D370" s="1204"/>
      <c r="E370" s="1204"/>
      <c r="F370" s="1205"/>
      <c r="G370" s="1210"/>
      <c r="H370" s="1210"/>
      <c r="I370" s="1210"/>
      <c r="J370" s="1210"/>
      <c r="K370" s="1210"/>
      <c r="L370" s="1213"/>
      <c r="M370" s="1216"/>
      <c r="N370" s="1104"/>
      <c r="O370" s="1107"/>
      <c r="P370" s="1056"/>
      <c r="Q370" s="1069"/>
      <c r="R370" s="1072"/>
      <c r="S370" s="1060"/>
      <c r="T370" s="1063"/>
      <c r="U370" s="1060"/>
      <c r="V370" s="1063"/>
      <c r="W370" s="1060"/>
      <c r="X370" s="1063"/>
      <c r="Y370" s="1060"/>
      <c r="Z370" s="1063"/>
      <c r="AA370" s="1063"/>
      <c r="AB370" s="1063"/>
      <c r="AC370" s="1087"/>
      <c r="AD370" s="1066"/>
      <c r="AE370" s="1090"/>
      <c r="AF370" s="1075"/>
      <c r="AG370" s="1066"/>
      <c r="AH370" s="1084"/>
      <c r="AI370" s="1075"/>
      <c r="AJ370" s="1075"/>
      <c r="AK370" s="1078"/>
      <c r="AL370" s="1081"/>
      <c r="AM370" s="1093"/>
      <c r="AN370" s="385"/>
      <c r="AO370" s="1095"/>
      <c r="AP370" s="1058"/>
      <c r="AQ370" s="913"/>
      <c r="AR370" s="836"/>
      <c r="AS370" s="836"/>
      <c r="AT370" s="836"/>
      <c r="AU370" s="836"/>
      <c r="AV370" s="836"/>
      <c r="AW370" s="836"/>
      <c r="AX370" s="1097"/>
      <c r="AY370" s="1095"/>
      <c r="AZ370"/>
      <c r="BA370"/>
      <c r="BB370"/>
      <c r="BC370"/>
      <c r="BD370"/>
      <c r="BE370"/>
      <c r="BF370"/>
      <c r="BG370"/>
    </row>
    <row r="371" spans="1:59" ht="30" customHeight="1" thickBot="1">
      <c r="A371" s="1101"/>
      <c r="B371" s="1206"/>
      <c r="C371" s="1207"/>
      <c r="D371" s="1207"/>
      <c r="E371" s="1207"/>
      <c r="F371" s="1208"/>
      <c r="G371" s="1211"/>
      <c r="H371" s="1211"/>
      <c r="I371" s="1211"/>
      <c r="J371" s="1211"/>
      <c r="K371" s="1211"/>
      <c r="L371" s="1214"/>
      <c r="M371" s="1217"/>
      <c r="N371" s="1105"/>
      <c r="O371" s="1108"/>
      <c r="P371" s="1057"/>
      <c r="Q371" s="1070"/>
      <c r="R371" s="1073"/>
      <c r="S371" s="1061"/>
      <c r="T371" s="1064"/>
      <c r="U371" s="1061"/>
      <c r="V371" s="1064"/>
      <c r="W371" s="1061"/>
      <c r="X371" s="1064"/>
      <c r="Y371" s="1061"/>
      <c r="Z371" s="1064"/>
      <c r="AA371" s="1064"/>
      <c r="AB371" s="1064"/>
      <c r="AC371" s="1088"/>
      <c r="AD371" s="1067"/>
      <c r="AE371" s="1091"/>
      <c r="AF371" s="1076"/>
      <c r="AG371" s="1067"/>
      <c r="AH371" s="1085"/>
      <c r="AI371" s="1076"/>
      <c r="AJ371" s="1076"/>
      <c r="AK371" s="1079"/>
      <c r="AL371" s="1082"/>
      <c r="AM371" s="694"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096"/>
      <c r="AP371" s="1058"/>
      <c r="AQ371" s="914"/>
      <c r="AR371" s="836"/>
      <c r="AS371" s="836"/>
      <c r="AT371" s="836"/>
      <c r="AU371" s="836"/>
      <c r="AV371" s="836"/>
      <c r="AW371" s="836"/>
      <c r="AX371" s="1097"/>
      <c r="AY371" s="1096"/>
      <c r="AZ371"/>
      <c r="BA371"/>
      <c r="BB371"/>
      <c r="BC371"/>
      <c r="BD371"/>
      <c r="BE371"/>
      <c r="BF371"/>
      <c r="BG371"/>
    </row>
    <row r="372" spans="1:59" ht="30" customHeight="1">
      <c r="A372" s="1098">
        <v>91</v>
      </c>
      <c r="B372" s="1218" t="str">
        <f>IF(基本情報入力シート!B130="", "",基本情報入力シート!B130)</f>
        <v/>
      </c>
      <c r="C372" s="1219"/>
      <c r="D372" s="1219"/>
      <c r="E372" s="1219"/>
      <c r="F372" s="1220"/>
      <c r="G372" s="1221" t="str">
        <f>IF(基本情報入力シート!L130="", "",基本情報入力シート!L130)</f>
        <v/>
      </c>
      <c r="H372" s="1221" t="str">
        <f>IF(基本情報入力シート!Q130="", "",基本情報入力シート!Q130)</f>
        <v/>
      </c>
      <c r="I372" s="1221" t="str">
        <f>IF(基本情報入力シート!V130="", "",基本情報入力シート!V130)</f>
        <v/>
      </c>
      <c r="J372" s="1221" t="str">
        <f>IF(基本情報入力シート!W130="", "",基本情報入力シート!W130)</f>
        <v/>
      </c>
      <c r="K372" s="1221" t="str">
        <f>IF(基本情報入力シート!X130="", "",基本情報入力シート!X130)</f>
        <v/>
      </c>
      <c r="L372" s="1222" t="str">
        <f>IF(基本情報入力シート!AC130=0, "",基本情報入力シート!AC130)</f>
        <v/>
      </c>
      <c r="M372" s="1215" t="str">
        <f>IF(基本情報入力シート!AD130="", "",基本情報入力シート!AD130)</f>
        <v/>
      </c>
      <c r="N372" s="1103"/>
      <c r="O372" s="1106" t="str">
        <f>IFERROR(VLOOKUP(K372,【参考】数式用２!$A$2:$AD$48,MATCH(N372,【参考】数式用２!$C$4:$AD$4,0)+2,0),"")</f>
        <v/>
      </c>
      <c r="P372" s="1055"/>
      <c r="Q372" s="1068" t="str">
        <f>IFERROR(VLOOKUP(K372,【参考】数式用２!$A$2:$AC$48,MATCH(P372,【参考】数式用２!$C$4:$AC$4,0)+2,0),"")</f>
        <v/>
      </c>
      <c r="R372" s="1071" t="s">
        <v>269</v>
      </c>
      <c r="S372" s="1059"/>
      <c r="T372" s="1062" t="s">
        <v>357</v>
      </c>
      <c r="U372" s="1059"/>
      <c r="V372" s="1062" t="s">
        <v>358</v>
      </c>
      <c r="W372" s="1059"/>
      <c r="X372" s="1062" t="s">
        <v>357</v>
      </c>
      <c r="Y372" s="1059"/>
      <c r="Z372" s="1062" t="s">
        <v>359</v>
      </c>
      <c r="AA372" s="1062" t="s">
        <v>172</v>
      </c>
      <c r="AB372" s="1062" t="str">
        <f>IF(S372&gt;=1,(W372*12+Y372)-(S372*12+U372)+1,"")</f>
        <v/>
      </c>
      <c r="AC372" s="1086" t="s">
        <v>360</v>
      </c>
      <c r="AD372" s="1065" t="str">
        <f>IFERROR(ROUNDDOWN(ROUND(L372*Q372,0)*M372,0)*AB372,"")</f>
        <v/>
      </c>
      <c r="AE372" s="1089" t="str">
        <f>IFERROR(ROUNDDOWN(ROUNDDOWN(ROUND(L372*VLOOKUP(K372,【参考】数式用２!$A$2:$AC$48,MATCH("処遇改善加算Ⅳ",【参考】数式用２!$C$4:$O$4,0)+2,0),0)*M372,0)*AB372*0.5,0), "")</f>
        <v/>
      </c>
      <c r="AF372" s="1074"/>
      <c r="AG372" s="1065" t="str">
        <f>IF(AND(AQ372&lt;&gt;"対象外", P372&lt;&gt;""),ROUNDDOWN(ROUND(L372*VLOOKUP(K372,【参考】数式用２!$A$2:$K$48,MATCH("ベア加算あり",【参考】数式用２!$C$4:$K$4,0)+2,0),0)*M372,0)*AB372,"")</f>
        <v/>
      </c>
      <c r="AH372" s="1083"/>
      <c r="AI372" s="1074"/>
      <c r="AJ372" s="1074"/>
      <c r="AK372" s="1077"/>
      <c r="AL372" s="1080"/>
      <c r="AM372" s="693" t="str">
        <f t="shared" ref="AM372" si="267">IF(Q372="","",IF(Q372&lt;O372,"！加算の要件上は問題ありませんが、令和６年度末の加算率と比較して、令和７年度の加算率が低くなっています。",""))</f>
        <v/>
      </c>
      <c r="AN372" s="385"/>
      <c r="AO372" s="1094" t="str">
        <f>IF(K372&lt;&gt;"","Q列に色付け","")</f>
        <v/>
      </c>
      <c r="AP372" s="1058" t="str">
        <f>IF(AND(AE372&lt;&gt;0,AE372&lt;&gt;""),IF(AF372="○","入力済","未入力"),"")</f>
        <v/>
      </c>
      <c r="AQ372" s="912" t="str">
        <f>IFERROR((VLOOKUP(N372, 【参考】数式用２!$BE$5:$BE$13, 1,FALSE)), "対象外")</f>
        <v>対象外</v>
      </c>
      <c r="AR372" s="836" t="str">
        <f>IF(AG372&lt;&gt;"",IF(AH372="○","入力済","未入力"),"")</f>
        <v/>
      </c>
      <c r="AS372" s="836" t="str">
        <f>IF(AND(P372&lt;&gt;"", AI372=""), "未入力", "入力済")</f>
        <v>入力済</v>
      </c>
      <c r="AT372" s="836" t="str">
        <f>IF(AND(P372&lt;&gt;"", P372&lt;&gt;"処遇改善加算Ⅳ", AJ372=""), "未入力", "入力済")</f>
        <v>入力済</v>
      </c>
      <c r="AU372" s="836" t="str">
        <f>IFERROR(VLOOKUP(K372, 【参考】数式用２!$BB$5:$BC$48, 2, FALSE), "")</f>
        <v/>
      </c>
      <c r="AV372" s="836" t="str">
        <f>IF(AND(P372&lt;&gt;"処遇改善加算Ⅲ",P372&lt;&gt;"処遇改善加算Ⅳ", P372&lt;&gt;"", AU372&lt;&gt;"対象外"), 1,"")</f>
        <v/>
      </c>
      <c r="AW372" s="836" t="str">
        <f>IFERROR("_"&amp;VLOOKUP(K372, 【参考】数式用２!$AG$2:$AH$48, 2, FALSE), "")</f>
        <v/>
      </c>
      <c r="AX372" s="1097" t="str">
        <f>IF(AND(P372="処遇改善加算Ⅰ", AL372=""), "未入力","入力済")</f>
        <v>入力済</v>
      </c>
      <c r="AY372" s="1094" t="str">
        <f>G372</f>
        <v/>
      </c>
      <c r="AZ372"/>
      <c r="BA372"/>
      <c r="BB372"/>
      <c r="BC372"/>
      <c r="BD372"/>
      <c r="BE372"/>
      <c r="BF372"/>
      <c r="BG372"/>
    </row>
    <row r="373" spans="1:59" ht="14.4">
      <c r="A373" s="1099"/>
      <c r="B373" s="1203"/>
      <c r="C373" s="1204"/>
      <c r="D373" s="1204"/>
      <c r="E373" s="1204"/>
      <c r="F373" s="1205"/>
      <c r="G373" s="1210"/>
      <c r="H373" s="1210"/>
      <c r="I373" s="1210"/>
      <c r="J373" s="1210"/>
      <c r="K373" s="1210"/>
      <c r="L373" s="1213"/>
      <c r="M373" s="1216"/>
      <c r="N373" s="1104"/>
      <c r="O373" s="1107"/>
      <c r="P373" s="1056"/>
      <c r="Q373" s="1069"/>
      <c r="R373" s="1072"/>
      <c r="S373" s="1060"/>
      <c r="T373" s="1063"/>
      <c r="U373" s="1060"/>
      <c r="V373" s="1063"/>
      <c r="W373" s="1060"/>
      <c r="X373" s="1063"/>
      <c r="Y373" s="1060"/>
      <c r="Z373" s="1063"/>
      <c r="AA373" s="1063"/>
      <c r="AB373" s="1063"/>
      <c r="AC373" s="1087"/>
      <c r="AD373" s="1066"/>
      <c r="AE373" s="1090"/>
      <c r="AF373" s="1075"/>
      <c r="AG373" s="1066"/>
      <c r="AH373" s="1084"/>
      <c r="AI373" s="1075"/>
      <c r="AJ373" s="1075"/>
      <c r="AK373" s="1078"/>
      <c r="AL373" s="1081"/>
      <c r="AM373" s="1092"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095"/>
      <c r="AP373" s="1058"/>
      <c r="AQ373" s="913"/>
      <c r="AR373" s="836"/>
      <c r="AS373" s="836"/>
      <c r="AT373" s="836"/>
      <c r="AU373" s="836"/>
      <c r="AV373" s="836"/>
      <c r="AW373" s="836"/>
      <c r="AX373" s="1097"/>
      <c r="AY373" s="1095"/>
      <c r="AZ373"/>
      <c r="BA373"/>
      <c r="BB373"/>
      <c r="BC373"/>
      <c r="BD373"/>
      <c r="BE373"/>
      <c r="BF373"/>
      <c r="BG373"/>
    </row>
    <row r="374" spans="1:59" ht="14.4">
      <c r="A374" s="1100"/>
      <c r="B374" s="1203"/>
      <c r="C374" s="1204"/>
      <c r="D374" s="1204"/>
      <c r="E374" s="1204"/>
      <c r="F374" s="1205"/>
      <c r="G374" s="1210"/>
      <c r="H374" s="1210"/>
      <c r="I374" s="1210"/>
      <c r="J374" s="1210"/>
      <c r="K374" s="1210"/>
      <c r="L374" s="1213"/>
      <c r="M374" s="1216"/>
      <c r="N374" s="1104"/>
      <c r="O374" s="1107"/>
      <c r="P374" s="1056"/>
      <c r="Q374" s="1069"/>
      <c r="R374" s="1072"/>
      <c r="S374" s="1060"/>
      <c r="T374" s="1063"/>
      <c r="U374" s="1060"/>
      <c r="V374" s="1063"/>
      <c r="W374" s="1060"/>
      <c r="X374" s="1063"/>
      <c r="Y374" s="1060"/>
      <c r="Z374" s="1063"/>
      <c r="AA374" s="1063"/>
      <c r="AB374" s="1063"/>
      <c r="AC374" s="1087"/>
      <c r="AD374" s="1066"/>
      <c r="AE374" s="1090"/>
      <c r="AF374" s="1075"/>
      <c r="AG374" s="1066"/>
      <c r="AH374" s="1084"/>
      <c r="AI374" s="1075"/>
      <c r="AJ374" s="1075"/>
      <c r="AK374" s="1078"/>
      <c r="AL374" s="1081"/>
      <c r="AM374" s="1093"/>
      <c r="AN374" s="385"/>
      <c r="AO374" s="1095"/>
      <c r="AP374" s="1058"/>
      <c r="AQ374" s="913"/>
      <c r="AR374" s="836"/>
      <c r="AS374" s="836"/>
      <c r="AT374" s="836"/>
      <c r="AU374" s="836"/>
      <c r="AV374" s="836"/>
      <c r="AW374" s="836"/>
      <c r="AX374" s="1097"/>
      <c r="AY374" s="1095"/>
      <c r="AZ374"/>
      <c r="BA374"/>
      <c r="BB374"/>
      <c r="BC374"/>
      <c r="BD374"/>
      <c r="BE374"/>
      <c r="BF374"/>
      <c r="BG374"/>
    </row>
    <row r="375" spans="1:59" ht="30" customHeight="1" thickBot="1">
      <c r="A375" s="1101"/>
      <c r="B375" s="1206"/>
      <c r="C375" s="1207"/>
      <c r="D375" s="1207"/>
      <c r="E375" s="1207"/>
      <c r="F375" s="1208"/>
      <c r="G375" s="1211"/>
      <c r="H375" s="1211"/>
      <c r="I375" s="1211"/>
      <c r="J375" s="1211"/>
      <c r="K375" s="1211"/>
      <c r="L375" s="1214"/>
      <c r="M375" s="1217"/>
      <c r="N375" s="1105"/>
      <c r="O375" s="1108"/>
      <c r="P375" s="1057"/>
      <c r="Q375" s="1070"/>
      <c r="R375" s="1073"/>
      <c r="S375" s="1061"/>
      <c r="T375" s="1064"/>
      <c r="U375" s="1061"/>
      <c r="V375" s="1064"/>
      <c r="W375" s="1061"/>
      <c r="X375" s="1064"/>
      <c r="Y375" s="1061"/>
      <c r="Z375" s="1064"/>
      <c r="AA375" s="1064"/>
      <c r="AB375" s="1064"/>
      <c r="AC375" s="1088"/>
      <c r="AD375" s="1067"/>
      <c r="AE375" s="1091"/>
      <c r="AF375" s="1076"/>
      <c r="AG375" s="1067"/>
      <c r="AH375" s="1085"/>
      <c r="AI375" s="1076"/>
      <c r="AJ375" s="1076"/>
      <c r="AK375" s="1079"/>
      <c r="AL375" s="1082"/>
      <c r="AM375" s="694"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096"/>
      <c r="AP375" s="1058"/>
      <c r="AQ375" s="914"/>
      <c r="AR375" s="836"/>
      <c r="AS375" s="836"/>
      <c r="AT375" s="836"/>
      <c r="AU375" s="836"/>
      <c r="AV375" s="836"/>
      <c r="AW375" s="836"/>
      <c r="AX375" s="1097"/>
      <c r="AY375" s="1096"/>
      <c r="AZ375"/>
      <c r="BA375"/>
      <c r="BB375"/>
      <c r="BC375"/>
      <c r="BD375"/>
      <c r="BE375"/>
      <c r="BF375"/>
      <c r="BG375"/>
    </row>
    <row r="376" spans="1:59" ht="30" customHeight="1">
      <c r="A376" s="1098">
        <v>92</v>
      </c>
      <c r="B376" s="1218" t="str">
        <f>IF(基本情報入力シート!B131="", "",基本情報入力シート!B131)</f>
        <v/>
      </c>
      <c r="C376" s="1219"/>
      <c r="D376" s="1219"/>
      <c r="E376" s="1219"/>
      <c r="F376" s="1220"/>
      <c r="G376" s="1221" t="str">
        <f>IF(基本情報入力シート!L131="", "",基本情報入力シート!L131)</f>
        <v/>
      </c>
      <c r="H376" s="1221" t="str">
        <f>IF(基本情報入力シート!Q131="", "",基本情報入力シート!Q131)</f>
        <v/>
      </c>
      <c r="I376" s="1221" t="str">
        <f>IF(基本情報入力シート!V131="", "",基本情報入力シート!V131)</f>
        <v/>
      </c>
      <c r="J376" s="1221" t="str">
        <f>IF(基本情報入力シート!W131="", "",基本情報入力シート!W131)</f>
        <v/>
      </c>
      <c r="K376" s="1221" t="str">
        <f>IF(基本情報入力シート!X131="", "",基本情報入力シート!X131)</f>
        <v/>
      </c>
      <c r="L376" s="1222" t="str">
        <f>IF(基本情報入力シート!AC131=0, "",基本情報入力シート!AC131)</f>
        <v/>
      </c>
      <c r="M376" s="1215" t="str">
        <f>IF(基本情報入力シート!AD131="", "",基本情報入力シート!AD131)</f>
        <v/>
      </c>
      <c r="N376" s="1103"/>
      <c r="O376" s="1106" t="str">
        <f>IFERROR(VLOOKUP(K376,【参考】数式用２!$A$2:$AD$48,MATCH(N376,【参考】数式用２!$C$4:$AD$4,0)+2,0),"")</f>
        <v/>
      </c>
      <c r="P376" s="1055"/>
      <c r="Q376" s="1068" t="str">
        <f>IFERROR(VLOOKUP(K376,【参考】数式用２!$A$2:$AC$48,MATCH(P376,【参考】数式用２!$C$4:$AC$4,0)+2,0),"")</f>
        <v/>
      </c>
      <c r="R376" s="1071" t="s">
        <v>269</v>
      </c>
      <c r="S376" s="1059"/>
      <c r="T376" s="1062" t="s">
        <v>357</v>
      </c>
      <c r="U376" s="1059"/>
      <c r="V376" s="1062" t="s">
        <v>358</v>
      </c>
      <c r="W376" s="1059"/>
      <c r="X376" s="1062" t="s">
        <v>357</v>
      </c>
      <c r="Y376" s="1059"/>
      <c r="Z376" s="1062" t="s">
        <v>359</v>
      </c>
      <c r="AA376" s="1062" t="s">
        <v>172</v>
      </c>
      <c r="AB376" s="1062" t="str">
        <f>IF(S376&gt;=1,(W376*12+Y376)-(S376*12+U376)+1,"")</f>
        <v/>
      </c>
      <c r="AC376" s="1086" t="s">
        <v>360</v>
      </c>
      <c r="AD376" s="1065" t="str">
        <f>IFERROR(ROUNDDOWN(ROUND(L376*Q376,0)*M376,0)*AB376,"")</f>
        <v/>
      </c>
      <c r="AE376" s="1089" t="str">
        <f>IFERROR(ROUNDDOWN(ROUNDDOWN(ROUND(L376*VLOOKUP(K376,【参考】数式用２!$A$2:$AC$48,MATCH("処遇改善加算Ⅳ",【参考】数式用２!$C$4:$O$4,0)+2,0),0)*M376,0)*AB376*0.5,0), "")</f>
        <v/>
      </c>
      <c r="AF376" s="1074"/>
      <c r="AG376" s="1065" t="str">
        <f>IF(AND(AQ376&lt;&gt;"対象外", P376&lt;&gt;""),ROUNDDOWN(ROUND(L376*VLOOKUP(K376,【参考】数式用２!$A$2:$K$48,MATCH("ベア加算あり",【参考】数式用２!$C$4:$K$4,0)+2,0),0)*M376,0)*AB376,"")</f>
        <v/>
      </c>
      <c r="AH376" s="1083"/>
      <c r="AI376" s="1074"/>
      <c r="AJ376" s="1074"/>
      <c r="AK376" s="1077"/>
      <c r="AL376" s="1080"/>
      <c r="AM376" s="693" t="str">
        <f t="shared" ref="AM376" si="270">IF(Q376="","",IF(Q376&lt;O376,"！加算の要件上は問題ありませんが、令和６年度末の加算率と比較して、令和７年度の加算率が低くなっています。",""))</f>
        <v/>
      </c>
      <c r="AN376" s="385"/>
      <c r="AO376" s="1094" t="str">
        <f>IF(K376&lt;&gt;"","Q列に色付け","")</f>
        <v/>
      </c>
      <c r="AP376" s="1058" t="str">
        <f>IF(AND(AE376&lt;&gt;0,AE376&lt;&gt;""),IF(AF376="○","入力済","未入力"),"")</f>
        <v/>
      </c>
      <c r="AQ376" s="912" t="str">
        <f>IFERROR((VLOOKUP(N376, 【参考】数式用２!$BE$5:$BE$13, 1,FALSE)), "対象外")</f>
        <v>対象外</v>
      </c>
      <c r="AR376" s="836" t="str">
        <f>IF(AG376&lt;&gt;"",IF(AH376="○","入力済","未入力"),"")</f>
        <v/>
      </c>
      <c r="AS376" s="836" t="str">
        <f>IF(AND(P376&lt;&gt;"", AI376=""), "未入力", "入力済")</f>
        <v>入力済</v>
      </c>
      <c r="AT376" s="836" t="str">
        <f>IF(AND(P376&lt;&gt;"", P376&lt;&gt;"処遇改善加算Ⅳ", AJ376=""), "未入力", "入力済")</f>
        <v>入力済</v>
      </c>
      <c r="AU376" s="836" t="str">
        <f>IFERROR(VLOOKUP(K376, 【参考】数式用２!$BB$5:$BC$48, 2, FALSE), "")</f>
        <v/>
      </c>
      <c r="AV376" s="836" t="str">
        <f>IF(AND(P376&lt;&gt;"処遇改善加算Ⅲ",P376&lt;&gt;"処遇改善加算Ⅳ", P376&lt;&gt;"", AU376&lt;&gt;"対象外"), 1,"")</f>
        <v/>
      </c>
      <c r="AW376" s="836" t="str">
        <f>IFERROR("_"&amp;VLOOKUP(K376, 【参考】数式用２!$AG$2:$AH$48, 2, FALSE), "")</f>
        <v/>
      </c>
      <c r="AX376" s="1097" t="str">
        <f>IF(AND(P376="処遇改善加算Ⅰ", AL376=""), "未入力","入力済")</f>
        <v>入力済</v>
      </c>
      <c r="AY376" s="1094" t="str">
        <f>G376</f>
        <v/>
      </c>
      <c r="AZ376"/>
      <c r="BA376"/>
      <c r="BB376"/>
      <c r="BC376"/>
      <c r="BD376"/>
      <c r="BE376"/>
      <c r="BF376"/>
      <c r="BG376"/>
    </row>
    <row r="377" spans="1:59" ht="14.4">
      <c r="A377" s="1099"/>
      <c r="B377" s="1203"/>
      <c r="C377" s="1204"/>
      <c r="D377" s="1204"/>
      <c r="E377" s="1204"/>
      <c r="F377" s="1205"/>
      <c r="G377" s="1210"/>
      <c r="H377" s="1210"/>
      <c r="I377" s="1210"/>
      <c r="J377" s="1210"/>
      <c r="K377" s="1210"/>
      <c r="L377" s="1213"/>
      <c r="M377" s="1216"/>
      <c r="N377" s="1104"/>
      <c r="O377" s="1107"/>
      <c r="P377" s="1056"/>
      <c r="Q377" s="1069"/>
      <c r="R377" s="1072"/>
      <c r="S377" s="1060"/>
      <c r="T377" s="1063"/>
      <c r="U377" s="1060"/>
      <c r="V377" s="1063"/>
      <c r="W377" s="1060"/>
      <c r="X377" s="1063"/>
      <c r="Y377" s="1060"/>
      <c r="Z377" s="1063"/>
      <c r="AA377" s="1063"/>
      <c r="AB377" s="1063"/>
      <c r="AC377" s="1087"/>
      <c r="AD377" s="1066"/>
      <c r="AE377" s="1090"/>
      <c r="AF377" s="1075"/>
      <c r="AG377" s="1066"/>
      <c r="AH377" s="1084"/>
      <c r="AI377" s="1075"/>
      <c r="AJ377" s="1075"/>
      <c r="AK377" s="1078"/>
      <c r="AL377" s="1081"/>
      <c r="AM377" s="1092"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095"/>
      <c r="AP377" s="1058"/>
      <c r="AQ377" s="913"/>
      <c r="AR377" s="836"/>
      <c r="AS377" s="836"/>
      <c r="AT377" s="836"/>
      <c r="AU377" s="836"/>
      <c r="AV377" s="836"/>
      <c r="AW377" s="836"/>
      <c r="AX377" s="1097"/>
      <c r="AY377" s="1095"/>
      <c r="AZ377"/>
      <c r="BA377"/>
      <c r="BB377"/>
      <c r="BC377"/>
      <c r="BD377"/>
      <c r="BE377"/>
      <c r="BF377"/>
      <c r="BG377"/>
    </row>
    <row r="378" spans="1:59" ht="14.4">
      <c r="A378" s="1100"/>
      <c r="B378" s="1203"/>
      <c r="C378" s="1204"/>
      <c r="D378" s="1204"/>
      <c r="E378" s="1204"/>
      <c r="F378" s="1205"/>
      <c r="G378" s="1210"/>
      <c r="H378" s="1210"/>
      <c r="I378" s="1210"/>
      <c r="J378" s="1210"/>
      <c r="K378" s="1210"/>
      <c r="L378" s="1213"/>
      <c r="M378" s="1216"/>
      <c r="N378" s="1104"/>
      <c r="O378" s="1107"/>
      <c r="P378" s="1056"/>
      <c r="Q378" s="1069"/>
      <c r="R378" s="1072"/>
      <c r="S378" s="1060"/>
      <c r="T378" s="1063"/>
      <c r="U378" s="1060"/>
      <c r="V378" s="1063"/>
      <c r="W378" s="1060"/>
      <c r="X378" s="1063"/>
      <c r="Y378" s="1060"/>
      <c r="Z378" s="1063"/>
      <c r="AA378" s="1063"/>
      <c r="AB378" s="1063"/>
      <c r="AC378" s="1087"/>
      <c r="AD378" s="1066"/>
      <c r="AE378" s="1090"/>
      <c r="AF378" s="1075"/>
      <c r="AG378" s="1066"/>
      <c r="AH378" s="1084"/>
      <c r="AI378" s="1075"/>
      <c r="AJ378" s="1075"/>
      <c r="AK378" s="1078"/>
      <c r="AL378" s="1081"/>
      <c r="AM378" s="1093"/>
      <c r="AN378" s="385"/>
      <c r="AO378" s="1095"/>
      <c r="AP378" s="1058"/>
      <c r="AQ378" s="913"/>
      <c r="AR378" s="836"/>
      <c r="AS378" s="836"/>
      <c r="AT378" s="836"/>
      <c r="AU378" s="836"/>
      <c r="AV378" s="836"/>
      <c r="AW378" s="836"/>
      <c r="AX378" s="1097"/>
      <c r="AY378" s="1095"/>
      <c r="AZ378"/>
      <c r="BA378"/>
      <c r="BB378"/>
      <c r="BC378"/>
      <c r="BD378"/>
      <c r="BE378"/>
      <c r="BF378"/>
      <c r="BG378"/>
    </row>
    <row r="379" spans="1:59" ht="30" customHeight="1" thickBot="1">
      <c r="A379" s="1101"/>
      <c r="B379" s="1206"/>
      <c r="C379" s="1207"/>
      <c r="D379" s="1207"/>
      <c r="E379" s="1207"/>
      <c r="F379" s="1208"/>
      <c r="G379" s="1211"/>
      <c r="H379" s="1211"/>
      <c r="I379" s="1211"/>
      <c r="J379" s="1211"/>
      <c r="K379" s="1211"/>
      <c r="L379" s="1214"/>
      <c r="M379" s="1217"/>
      <c r="N379" s="1105"/>
      <c r="O379" s="1108"/>
      <c r="P379" s="1057"/>
      <c r="Q379" s="1070"/>
      <c r="R379" s="1073"/>
      <c r="S379" s="1061"/>
      <c r="T379" s="1064"/>
      <c r="U379" s="1061"/>
      <c r="V379" s="1064"/>
      <c r="W379" s="1061"/>
      <c r="X379" s="1064"/>
      <c r="Y379" s="1061"/>
      <c r="Z379" s="1064"/>
      <c r="AA379" s="1064"/>
      <c r="AB379" s="1064"/>
      <c r="AC379" s="1088"/>
      <c r="AD379" s="1067"/>
      <c r="AE379" s="1091"/>
      <c r="AF379" s="1076"/>
      <c r="AG379" s="1067"/>
      <c r="AH379" s="1085"/>
      <c r="AI379" s="1076"/>
      <c r="AJ379" s="1076"/>
      <c r="AK379" s="1079"/>
      <c r="AL379" s="1082"/>
      <c r="AM379" s="694"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096"/>
      <c r="AP379" s="1058"/>
      <c r="AQ379" s="914"/>
      <c r="AR379" s="836"/>
      <c r="AS379" s="836"/>
      <c r="AT379" s="836"/>
      <c r="AU379" s="836"/>
      <c r="AV379" s="836"/>
      <c r="AW379" s="836"/>
      <c r="AX379" s="1097"/>
      <c r="AY379" s="1096"/>
      <c r="AZ379"/>
      <c r="BA379"/>
      <c r="BB379"/>
      <c r="BC379"/>
      <c r="BD379"/>
      <c r="BE379"/>
      <c r="BF379"/>
      <c r="BG379"/>
    </row>
    <row r="380" spans="1:59" ht="30" customHeight="1">
      <c r="A380" s="1098">
        <v>93</v>
      </c>
      <c r="B380" s="1218" t="str">
        <f>IF(基本情報入力シート!B132="", "",基本情報入力シート!B132)</f>
        <v/>
      </c>
      <c r="C380" s="1219"/>
      <c r="D380" s="1219"/>
      <c r="E380" s="1219"/>
      <c r="F380" s="1220"/>
      <c r="G380" s="1221" t="str">
        <f>IF(基本情報入力シート!L132="", "",基本情報入力シート!L132)</f>
        <v/>
      </c>
      <c r="H380" s="1221" t="str">
        <f>IF(基本情報入力シート!Q132="", "",基本情報入力シート!Q132)</f>
        <v/>
      </c>
      <c r="I380" s="1221" t="str">
        <f>IF(基本情報入力シート!V132="", "",基本情報入力シート!V132)</f>
        <v/>
      </c>
      <c r="J380" s="1221" t="str">
        <f>IF(基本情報入力シート!W132="", "",基本情報入力シート!W132)</f>
        <v/>
      </c>
      <c r="K380" s="1221" t="str">
        <f>IF(基本情報入力シート!X132="", "",基本情報入力シート!X132)</f>
        <v/>
      </c>
      <c r="L380" s="1222" t="str">
        <f>IF(基本情報入力シート!AC132=0, "",基本情報入力シート!AC132)</f>
        <v/>
      </c>
      <c r="M380" s="1215" t="str">
        <f>IF(基本情報入力シート!AD132="", "",基本情報入力シート!AD132)</f>
        <v/>
      </c>
      <c r="N380" s="1103"/>
      <c r="O380" s="1106" t="str">
        <f>IFERROR(VLOOKUP(K380,【参考】数式用２!$A$2:$AD$48,MATCH(N380,【参考】数式用２!$C$4:$AD$4,0)+2,0),"")</f>
        <v/>
      </c>
      <c r="P380" s="1055"/>
      <c r="Q380" s="1068" t="str">
        <f>IFERROR(VLOOKUP(K380,【参考】数式用２!$A$2:$AC$48,MATCH(P380,【参考】数式用２!$C$4:$AC$4,0)+2,0),"")</f>
        <v/>
      </c>
      <c r="R380" s="1071" t="s">
        <v>269</v>
      </c>
      <c r="S380" s="1059"/>
      <c r="T380" s="1062" t="s">
        <v>357</v>
      </c>
      <c r="U380" s="1059"/>
      <c r="V380" s="1062" t="s">
        <v>358</v>
      </c>
      <c r="W380" s="1059"/>
      <c r="X380" s="1062" t="s">
        <v>357</v>
      </c>
      <c r="Y380" s="1059"/>
      <c r="Z380" s="1062" t="s">
        <v>359</v>
      </c>
      <c r="AA380" s="1062" t="s">
        <v>172</v>
      </c>
      <c r="AB380" s="1062" t="str">
        <f>IF(S380&gt;=1,(W380*12+Y380)-(S380*12+U380)+1,"")</f>
        <v/>
      </c>
      <c r="AC380" s="1086" t="s">
        <v>360</v>
      </c>
      <c r="AD380" s="1065" t="str">
        <f>IFERROR(ROUNDDOWN(ROUND(L380*Q380,0)*M380,0)*AB380,"")</f>
        <v/>
      </c>
      <c r="AE380" s="1089" t="str">
        <f>IFERROR(ROUNDDOWN(ROUNDDOWN(ROUND(L380*VLOOKUP(K380,【参考】数式用２!$A$2:$AC$48,MATCH("処遇改善加算Ⅳ",【参考】数式用２!$C$4:$O$4,0)+2,0),0)*M380,0)*AB380*0.5,0), "")</f>
        <v/>
      </c>
      <c r="AF380" s="1074"/>
      <c r="AG380" s="1065" t="str">
        <f>IF(AND(AQ380&lt;&gt;"対象外", P380&lt;&gt;""),ROUNDDOWN(ROUND(L380*VLOOKUP(K380,【参考】数式用２!$A$2:$K$48,MATCH("ベア加算あり",【参考】数式用２!$C$4:$K$4,0)+2,0),0)*M380,0)*AB380,"")</f>
        <v/>
      </c>
      <c r="AH380" s="1083"/>
      <c r="AI380" s="1074"/>
      <c r="AJ380" s="1074"/>
      <c r="AK380" s="1077"/>
      <c r="AL380" s="1080"/>
      <c r="AM380" s="693" t="str">
        <f t="shared" ref="AM380" si="273">IF(Q380="","",IF(Q380&lt;O380,"！加算の要件上は問題ありませんが、令和６年度末の加算率と比較して、令和７年度の加算率が低くなっています。",""))</f>
        <v/>
      </c>
      <c r="AN380" s="385"/>
      <c r="AO380" s="1095" t="str">
        <f>IF(K380&lt;&gt;"","Q列に色付け","")</f>
        <v/>
      </c>
      <c r="AP380" s="1058" t="str">
        <f>IF(AND(AE380&lt;&gt;0,AE380&lt;&gt;""),IF(AF380="○","入力済","未入力"),"")</f>
        <v/>
      </c>
      <c r="AQ380" s="912" t="str">
        <f>IFERROR((VLOOKUP(N380, 【参考】数式用２!$BE$5:$BE$13, 1,FALSE)), "対象外")</f>
        <v>対象外</v>
      </c>
      <c r="AR380" s="836" t="str">
        <f>IF(AG380&lt;&gt;"",IF(AH380="○","入力済","未入力"),"")</f>
        <v/>
      </c>
      <c r="AS380" s="836" t="str">
        <f>IF(AND(P380&lt;&gt;"", AI380=""), "未入力", "入力済")</f>
        <v>入力済</v>
      </c>
      <c r="AT380" s="836" t="str">
        <f>IF(AND(P380&lt;&gt;"", P380&lt;&gt;"処遇改善加算Ⅳ", AJ380=""), "未入力", "入力済")</f>
        <v>入力済</v>
      </c>
      <c r="AU380" s="836" t="str">
        <f>IFERROR(VLOOKUP(K380, 【参考】数式用２!$BB$5:$BC$48, 2, FALSE), "")</f>
        <v/>
      </c>
      <c r="AV380" s="836" t="str">
        <f>IF(AND(P380&lt;&gt;"処遇改善加算Ⅲ",P380&lt;&gt;"処遇改善加算Ⅳ", P380&lt;&gt;"", AU380&lt;&gt;"対象外"), 1,"")</f>
        <v/>
      </c>
      <c r="AW380" s="836" t="str">
        <f>IFERROR("_"&amp;VLOOKUP(K380, 【参考】数式用２!$AG$2:$AH$48, 2, FALSE), "")</f>
        <v/>
      </c>
      <c r="AX380" s="1097" t="str">
        <f>IF(AND(P380="処遇改善加算Ⅰ", AL380=""), "未入力","入力済")</f>
        <v>入力済</v>
      </c>
      <c r="AY380" s="1094" t="str">
        <f>G380</f>
        <v/>
      </c>
      <c r="AZ380"/>
      <c r="BA380"/>
      <c r="BB380"/>
      <c r="BC380"/>
      <c r="BD380"/>
      <c r="BE380"/>
      <c r="BF380"/>
      <c r="BG380"/>
    </row>
    <row r="381" spans="1:59" ht="14.4">
      <c r="A381" s="1099"/>
      <c r="B381" s="1203"/>
      <c r="C381" s="1204"/>
      <c r="D381" s="1204"/>
      <c r="E381" s="1204"/>
      <c r="F381" s="1205"/>
      <c r="G381" s="1210"/>
      <c r="H381" s="1210"/>
      <c r="I381" s="1210"/>
      <c r="J381" s="1210"/>
      <c r="K381" s="1210"/>
      <c r="L381" s="1213"/>
      <c r="M381" s="1216"/>
      <c r="N381" s="1104"/>
      <c r="O381" s="1107"/>
      <c r="P381" s="1056"/>
      <c r="Q381" s="1069"/>
      <c r="R381" s="1072"/>
      <c r="S381" s="1060"/>
      <c r="T381" s="1063"/>
      <c r="U381" s="1060"/>
      <c r="V381" s="1063"/>
      <c r="W381" s="1060"/>
      <c r="X381" s="1063"/>
      <c r="Y381" s="1060"/>
      <c r="Z381" s="1063"/>
      <c r="AA381" s="1063"/>
      <c r="AB381" s="1063"/>
      <c r="AC381" s="1087"/>
      <c r="AD381" s="1066"/>
      <c r="AE381" s="1090"/>
      <c r="AF381" s="1075"/>
      <c r="AG381" s="1066"/>
      <c r="AH381" s="1084"/>
      <c r="AI381" s="1075"/>
      <c r="AJ381" s="1075"/>
      <c r="AK381" s="1078"/>
      <c r="AL381" s="1081"/>
      <c r="AM381" s="1092"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095"/>
      <c r="AP381" s="1058"/>
      <c r="AQ381" s="913"/>
      <c r="AR381" s="836"/>
      <c r="AS381" s="836"/>
      <c r="AT381" s="836"/>
      <c r="AU381" s="836"/>
      <c r="AV381" s="836"/>
      <c r="AW381" s="836"/>
      <c r="AX381" s="1097"/>
      <c r="AY381" s="1095"/>
      <c r="AZ381"/>
      <c r="BA381"/>
      <c r="BB381"/>
      <c r="BC381"/>
      <c r="BD381"/>
      <c r="BE381"/>
      <c r="BF381"/>
      <c r="BG381"/>
    </row>
    <row r="382" spans="1:59" ht="14.4">
      <c r="A382" s="1100"/>
      <c r="B382" s="1203"/>
      <c r="C382" s="1204"/>
      <c r="D382" s="1204"/>
      <c r="E382" s="1204"/>
      <c r="F382" s="1205"/>
      <c r="G382" s="1210"/>
      <c r="H382" s="1210"/>
      <c r="I382" s="1210"/>
      <c r="J382" s="1210"/>
      <c r="K382" s="1210"/>
      <c r="L382" s="1213"/>
      <c r="M382" s="1216"/>
      <c r="N382" s="1104"/>
      <c r="O382" s="1107"/>
      <c r="P382" s="1056"/>
      <c r="Q382" s="1069"/>
      <c r="R382" s="1072"/>
      <c r="S382" s="1060"/>
      <c r="T382" s="1063"/>
      <c r="U382" s="1060"/>
      <c r="V382" s="1063"/>
      <c r="W382" s="1060"/>
      <c r="X382" s="1063"/>
      <c r="Y382" s="1060"/>
      <c r="Z382" s="1063"/>
      <c r="AA382" s="1063"/>
      <c r="AB382" s="1063"/>
      <c r="AC382" s="1087"/>
      <c r="AD382" s="1066"/>
      <c r="AE382" s="1090"/>
      <c r="AF382" s="1075"/>
      <c r="AG382" s="1066"/>
      <c r="AH382" s="1084"/>
      <c r="AI382" s="1075"/>
      <c r="AJ382" s="1075"/>
      <c r="AK382" s="1078"/>
      <c r="AL382" s="1081"/>
      <c r="AM382" s="1093"/>
      <c r="AN382" s="385"/>
      <c r="AO382" s="1095"/>
      <c r="AP382" s="1058"/>
      <c r="AQ382" s="913"/>
      <c r="AR382" s="836"/>
      <c r="AS382" s="836"/>
      <c r="AT382" s="836"/>
      <c r="AU382" s="836"/>
      <c r="AV382" s="836"/>
      <c r="AW382" s="836"/>
      <c r="AX382" s="1097"/>
      <c r="AY382" s="1095"/>
      <c r="AZ382"/>
      <c r="BA382"/>
      <c r="BB382"/>
      <c r="BC382"/>
      <c r="BD382"/>
      <c r="BE382"/>
      <c r="BF382"/>
      <c r="BG382"/>
    </row>
    <row r="383" spans="1:59" ht="30" customHeight="1" thickBot="1">
      <c r="A383" s="1101"/>
      <c r="B383" s="1206"/>
      <c r="C383" s="1207"/>
      <c r="D383" s="1207"/>
      <c r="E383" s="1207"/>
      <c r="F383" s="1208"/>
      <c r="G383" s="1211"/>
      <c r="H383" s="1211"/>
      <c r="I383" s="1211"/>
      <c r="J383" s="1211"/>
      <c r="K383" s="1211"/>
      <c r="L383" s="1214"/>
      <c r="M383" s="1217"/>
      <c r="N383" s="1105"/>
      <c r="O383" s="1108"/>
      <c r="P383" s="1057"/>
      <c r="Q383" s="1070"/>
      <c r="R383" s="1073"/>
      <c r="S383" s="1061"/>
      <c r="T383" s="1064"/>
      <c r="U383" s="1061"/>
      <c r="V383" s="1064"/>
      <c r="W383" s="1061"/>
      <c r="X383" s="1064"/>
      <c r="Y383" s="1061"/>
      <c r="Z383" s="1064"/>
      <c r="AA383" s="1064"/>
      <c r="AB383" s="1064"/>
      <c r="AC383" s="1088"/>
      <c r="AD383" s="1067"/>
      <c r="AE383" s="1091"/>
      <c r="AF383" s="1076"/>
      <c r="AG383" s="1067"/>
      <c r="AH383" s="1085"/>
      <c r="AI383" s="1076"/>
      <c r="AJ383" s="1076"/>
      <c r="AK383" s="1079"/>
      <c r="AL383" s="1082"/>
      <c r="AM383" s="694"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096"/>
      <c r="AP383" s="1058"/>
      <c r="AQ383" s="914"/>
      <c r="AR383" s="836"/>
      <c r="AS383" s="836"/>
      <c r="AT383" s="836"/>
      <c r="AU383" s="836"/>
      <c r="AV383" s="836"/>
      <c r="AW383" s="836"/>
      <c r="AX383" s="1097"/>
      <c r="AY383" s="1096"/>
      <c r="AZ383"/>
      <c r="BA383"/>
      <c r="BB383"/>
      <c r="BC383"/>
      <c r="BD383"/>
      <c r="BE383"/>
      <c r="BF383"/>
      <c r="BG383"/>
    </row>
    <row r="384" spans="1:59" ht="30" customHeight="1">
      <c r="A384" s="1098">
        <v>94</v>
      </c>
      <c r="B384" s="1218" t="str">
        <f>IF(基本情報入力シート!B133="", "",基本情報入力シート!B133)</f>
        <v/>
      </c>
      <c r="C384" s="1219"/>
      <c r="D384" s="1219"/>
      <c r="E384" s="1219"/>
      <c r="F384" s="1220"/>
      <c r="G384" s="1221" t="str">
        <f>IF(基本情報入力シート!L133="", "",基本情報入力シート!L133)</f>
        <v/>
      </c>
      <c r="H384" s="1221" t="str">
        <f>IF(基本情報入力シート!Q133="", "",基本情報入力シート!Q133)</f>
        <v/>
      </c>
      <c r="I384" s="1221" t="str">
        <f>IF(基本情報入力シート!V133="", "",基本情報入力シート!V133)</f>
        <v/>
      </c>
      <c r="J384" s="1221" t="str">
        <f>IF(基本情報入力シート!W133="", "",基本情報入力シート!W133)</f>
        <v/>
      </c>
      <c r="K384" s="1221" t="str">
        <f>IF(基本情報入力シート!X133="", "",基本情報入力シート!X133)</f>
        <v/>
      </c>
      <c r="L384" s="1222" t="str">
        <f>IF(基本情報入力シート!AC133=0, "",基本情報入力シート!AC133)</f>
        <v/>
      </c>
      <c r="M384" s="1215" t="str">
        <f>IF(基本情報入力シート!AD133="", "",基本情報入力シート!AD133)</f>
        <v/>
      </c>
      <c r="N384" s="1103"/>
      <c r="O384" s="1106" t="str">
        <f>IFERROR(VLOOKUP(K384,【参考】数式用２!$A$2:$AD$48,MATCH(N384,【参考】数式用２!$C$4:$AD$4,0)+2,0),"")</f>
        <v/>
      </c>
      <c r="P384" s="1055"/>
      <c r="Q384" s="1068" t="str">
        <f>IFERROR(VLOOKUP(K384,【参考】数式用２!$A$2:$AC$48,MATCH(P384,【参考】数式用２!$C$4:$AC$4,0)+2,0),"")</f>
        <v/>
      </c>
      <c r="R384" s="1071" t="s">
        <v>269</v>
      </c>
      <c r="S384" s="1059"/>
      <c r="T384" s="1062" t="s">
        <v>357</v>
      </c>
      <c r="U384" s="1059"/>
      <c r="V384" s="1062" t="s">
        <v>358</v>
      </c>
      <c r="W384" s="1059"/>
      <c r="X384" s="1062" t="s">
        <v>357</v>
      </c>
      <c r="Y384" s="1059"/>
      <c r="Z384" s="1062" t="s">
        <v>359</v>
      </c>
      <c r="AA384" s="1062" t="s">
        <v>172</v>
      </c>
      <c r="AB384" s="1062" t="str">
        <f>IF(S384&gt;=1,(W384*12+Y384)-(S384*12+U384)+1,"")</f>
        <v/>
      </c>
      <c r="AC384" s="1086" t="s">
        <v>360</v>
      </c>
      <c r="AD384" s="1065" t="str">
        <f>IFERROR(ROUNDDOWN(ROUND(L384*Q384,0)*M384,0)*AB384,"")</f>
        <v/>
      </c>
      <c r="AE384" s="1089" t="str">
        <f>IFERROR(ROUNDDOWN(ROUNDDOWN(ROUND(L384*VLOOKUP(K384,【参考】数式用２!$A$2:$AC$48,MATCH("処遇改善加算Ⅳ",【参考】数式用２!$C$4:$O$4,0)+2,0),0)*M384,0)*AB384*0.5,0), "")</f>
        <v/>
      </c>
      <c r="AF384" s="1074"/>
      <c r="AG384" s="1065" t="str">
        <f>IF(AND(AQ384&lt;&gt;"対象外", P384&lt;&gt;""),ROUNDDOWN(ROUND(L384*VLOOKUP(K384,【参考】数式用２!$A$2:$K$48,MATCH("ベア加算あり",【参考】数式用２!$C$4:$K$4,0)+2,0),0)*M384,0)*AB384,"")</f>
        <v/>
      </c>
      <c r="AH384" s="1083"/>
      <c r="AI384" s="1074"/>
      <c r="AJ384" s="1074"/>
      <c r="AK384" s="1077"/>
      <c r="AL384" s="1080"/>
      <c r="AM384" s="693" t="str">
        <f t="shared" ref="AM384" si="276">IF(Q384="","",IF(Q384&lt;O384,"！加算の要件上は問題ありませんが、令和６年度末の加算率と比較して、令和７年度の加算率が低くなっています。",""))</f>
        <v/>
      </c>
      <c r="AN384" s="385"/>
      <c r="AO384" s="1094" t="str">
        <f>IF(K384&lt;&gt;"","Q列に色付け","")</f>
        <v/>
      </c>
      <c r="AP384" s="1058" t="str">
        <f>IF(AND(AE384&lt;&gt;0,AE384&lt;&gt;""),IF(AF384="○","入力済","未入力"),"")</f>
        <v/>
      </c>
      <c r="AQ384" s="912" t="str">
        <f>IFERROR((VLOOKUP(N384, 【参考】数式用２!$BE$5:$BE$13, 1,FALSE)), "対象外")</f>
        <v>対象外</v>
      </c>
      <c r="AR384" s="836" t="str">
        <f>IF(AG384&lt;&gt;"",IF(AH384="○","入力済","未入力"),"")</f>
        <v/>
      </c>
      <c r="AS384" s="836" t="str">
        <f>IF(AND(P384&lt;&gt;"", AI384=""), "未入力", "入力済")</f>
        <v>入力済</v>
      </c>
      <c r="AT384" s="836" t="str">
        <f>IF(AND(P384&lt;&gt;"", P384&lt;&gt;"処遇改善加算Ⅳ", AJ384=""), "未入力", "入力済")</f>
        <v>入力済</v>
      </c>
      <c r="AU384" s="836" t="str">
        <f>IFERROR(VLOOKUP(K384, 【参考】数式用２!$BB$5:$BC$48, 2, FALSE), "")</f>
        <v/>
      </c>
      <c r="AV384" s="836" t="str">
        <f>IF(AND(P384&lt;&gt;"処遇改善加算Ⅲ",P384&lt;&gt;"処遇改善加算Ⅳ", P384&lt;&gt;"", AU384&lt;&gt;"対象外"), 1,"")</f>
        <v/>
      </c>
      <c r="AW384" s="836" t="str">
        <f>IFERROR("_"&amp;VLOOKUP(K384, 【参考】数式用２!$AG$2:$AH$48, 2, FALSE), "")</f>
        <v/>
      </c>
      <c r="AX384" s="1097" t="str">
        <f>IF(AND(P384="処遇改善加算Ⅰ", AL384=""), "未入力","入力済")</f>
        <v>入力済</v>
      </c>
      <c r="AY384" s="1094" t="str">
        <f>G384</f>
        <v/>
      </c>
      <c r="AZ384"/>
      <c r="BA384"/>
      <c r="BB384"/>
      <c r="BC384"/>
      <c r="BD384"/>
      <c r="BE384"/>
      <c r="BF384"/>
      <c r="BG384"/>
    </row>
    <row r="385" spans="1:59" ht="14.4">
      <c r="A385" s="1099"/>
      <c r="B385" s="1203"/>
      <c r="C385" s="1204"/>
      <c r="D385" s="1204"/>
      <c r="E385" s="1204"/>
      <c r="F385" s="1205"/>
      <c r="G385" s="1210"/>
      <c r="H385" s="1210"/>
      <c r="I385" s="1210"/>
      <c r="J385" s="1210"/>
      <c r="K385" s="1210"/>
      <c r="L385" s="1213"/>
      <c r="M385" s="1216"/>
      <c r="N385" s="1104"/>
      <c r="O385" s="1107"/>
      <c r="P385" s="1056"/>
      <c r="Q385" s="1069"/>
      <c r="R385" s="1072"/>
      <c r="S385" s="1060"/>
      <c r="T385" s="1063"/>
      <c r="U385" s="1060"/>
      <c r="V385" s="1063"/>
      <c r="W385" s="1060"/>
      <c r="X385" s="1063"/>
      <c r="Y385" s="1060"/>
      <c r="Z385" s="1063"/>
      <c r="AA385" s="1063"/>
      <c r="AB385" s="1063"/>
      <c r="AC385" s="1087"/>
      <c r="AD385" s="1066"/>
      <c r="AE385" s="1090"/>
      <c r="AF385" s="1075"/>
      <c r="AG385" s="1066"/>
      <c r="AH385" s="1084"/>
      <c r="AI385" s="1075"/>
      <c r="AJ385" s="1075"/>
      <c r="AK385" s="1078"/>
      <c r="AL385" s="1081"/>
      <c r="AM385" s="1092"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095"/>
      <c r="AP385" s="1058"/>
      <c r="AQ385" s="913"/>
      <c r="AR385" s="836"/>
      <c r="AS385" s="836"/>
      <c r="AT385" s="836"/>
      <c r="AU385" s="836"/>
      <c r="AV385" s="836"/>
      <c r="AW385" s="836"/>
      <c r="AX385" s="1097"/>
      <c r="AY385" s="1095"/>
      <c r="AZ385"/>
      <c r="BA385"/>
      <c r="BB385"/>
      <c r="BC385"/>
      <c r="BD385"/>
      <c r="BE385"/>
      <c r="BF385"/>
      <c r="BG385"/>
    </row>
    <row r="386" spans="1:59" ht="14.4">
      <c r="A386" s="1100"/>
      <c r="B386" s="1203"/>
      <c r="C386" s="1204"/>
      <c r="D386" s="1204"/>
      <c r="E386" s="1204"/>
      <c r="F386" s="1205"/>
      <c r="G386" s="1210"/>
      <c r="H386" s="1210"/>
      <c r="I386" s="1210"/>
      <c r="J386" s="1210"/>
      <c r="K386" s="1210"/>
      <c r="L386" s="1213"/>
      <c r="M386" s="1216"/>
      <c r="N386" s="1104"/>
      <c r="O386" s="1107"/>
      <c r="P386" s="1056"/>
      <c r="Q386" s="1069"/>
      <c r="R386" s="1072"/>
      <c r="S386" s="1060"/>
      <c r="T386" s="1063"/>
      <c r="U386" s="1060"/>
      <c r="V386" s="1063"/>
      <c r="W386" s="1060"/>
      <c r="X386" s="1063"/>
      <c r="Y386" s="1060"/>
      <c r="Z386" s="1063"/>
      <c r="AA386" s="1063"/>
      <c r="AB386" s="1063"/>
      <c r="AC386" s="1087"/>
      <c r="AD386" s="1066"/>
      <c r="AE386" s="1090"/>
      <c r="AF386" s="1075"/>
      <c r="AG386" s="1066"/>
      <c r="AH386" s="1084"/>
      <c r="AI386" s="1075"/>
      <c r="AJ386" s="1075"/>
      <c r="AK386" s="1078"/>
      <c r="AL386" s="1081"/>
      <c r="AM386" s="1093"/>
      <c r="AN386" s="385"/>
      <c r="AO386" s="1095"/>
      <c r="AP386" s="1058"/>
      <c r="AQ386" s="913"/>
      <c r="AR386" s="836"/>
      <c r="AS386" s="836"/>
      <c r="AT386" s="836"/>
      <c r="AU386" s="836"/>
      <c r="AV386" s="836"/>
      <c r="AW386" s="836"/>
      <c r="AX386" s="1097"/>
      <c r="AY386" s="1095"/>
      <c r="AZ386"/>
      <c r="BA386"/>
      <c r="BB386"/>
      <c r="BC386"/>
      <c r="BD386"/>
      <c r="BE386"/>
      <c r="BF386"/>
      <c r="BG386"/>
    </row>
    <row r="387" spans="1:59" ht="30" customHeight="1" thickBot="1">
      <c r="A387" s="1101"/>
      <c r="B387" s="1206"/>
      <c r="C387" s="1207"/>
      <c r="D387" s="1207"/>
      <c r="E387" s="1207"/>
      <c r="F387" s="1208"/>
      <c r="G387" s="1211"/>
      <c r="H387" s="1211"/>
      <c r="I387" s="1211"/>
      <c r="J387" s="1211"/>
      <c r="K387" s="1211"/>
      <c r="L387" s="1214"/>
      <c r="M387" s="1217"/>
      <c r="N387" s="1105"/>
      <c r="O387" s="1108"/>
      <c r="P387" s="1057"/>
      <c r="Q387" s="1070"/>
      <c r="R387" s="1073"/>
      <c r="S387" s="1061"/>
      <c r="T387" s="1064"/>
      <c r="U387" s="1061"/>
      <c r="V387" s="1064"/>
      <c r="W387" s="1061"/>
      <c r="X387" s="1064"/>
      <c r="Y387" s="1061"/>
      <c r="Z387" s="1064"/>
      <c r="AA387" s="1064"/>
      <c r="AB387" s="1064"/>
      <c r="AC387" s="1088"/>
      <c r="AD387" s="1067"/>
      <c r="AE387" s="1091"/>
      <c r="AF387" s="1076"/>
      <c r="AG387" s="1067"/>
      <c r="AH387" s="1085"/>
      <c r="AI387" s="1076"/>
      <c r="AJ387" s="1076"/>
      <c r="AK387" s="1079"/>
      <c r="AL387" s="1082"/>
      <c r="AM387" s="694"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096"/>
      <c r="AP387" s="1058"/>
      <c r="AQ387" s="914"/>
      <c r="AR387" s="836"/>
      <c r="AS387" s="836"/>
      <c r="AT387" s="836"/>
      <c r="AU387" s="836"/>
      <c r="AV387" s="836"/>
      <c r="AW387" s="836"/>
      <c r="AX387" s="1097"/>
      <c r="AY387" s="1096"/>
      <c r="AZ387"/>
      <c r="BA387"/>
      <c r="BB387"/>
      <c r="BC387"/>
      <c r="BD387"/>
      <c r="BE387"/>
      <c r="BF387"/>
      <c r="BG387"/>
    </row>
    <row r="388" spans="1:59" ht="30" customHeight="1">
      <c r="A388" s="1098">
        <v>95</v>
      </c>
      <c r="B388" s="1218" t="str">
        <f>IF(基本情報入力シート!B134="", "",基本情報入力シート!B134)</f>
        <v/>
      </c>
      <c r="C388" s="1219"/>
      <c r="D388" s="1219"/>
      <c r="E388" s="1219"/>
      <c r="F388" s="1220"/>
      <c r="G388" s="1221" t="str">
        <f>IF(基本情報入力シート!L134="", "",基本情報入力シート!L134)</f>
        <v/>
      </c>
      <c r="H388" s="1221" t="str">
        <f>IF(基本情報入力シート!Q134="", "",基本情報入力シート!Q134)</f>
        <v/>
      </c>
      <c r="I388" s="1221" t="str">
        <f>IF(基本情報入力シート!V134="", "",基本情報入力シート!V134)</f>
        <v/>
      </c>
      <c r="J388" s="1221" t="str">
        <f>IF(基本情報入力シート!W134="", "",基本情報入力シート!W134)</f>
        <v/>
      </c>
      <c r="K388" s="1221" t="str">
        <f>IF(基本情報入力シート!X134="", "",基本情報入力シート!X134)</f>
        <v/>
      </c>
      <c r="L388" s="1222" t="str">
        <f>IF(基本情報入力シート!AC134=0, "",基本情報入力シート!AC134)</f>
        <v/>
      </c>
      <c r="M388" s="1215" t="str">
        <f>IF(基本情報入力シート!AD134="", "",基本情報入力シート!AD134)</f>
        <v/>
      </c>
      <c r="N388" s="1103"/>
      <c r="O388" s="1106" t="str">
        <f>IFERROR(VLOOKUP(K388,【参考】数式用２!$A$2:$AD$48,MATCH(N388,【参考】数式用２!$C$4:$AD$4,0)+2,0),"")</f>
        <v/>
      </c>
      <c r="P388" s="1055"/>
      <c r="Q388" s="1068" t="str">
        <f>IFERROR(VLOOKUP(K388,【参考】数式用２!$A$2:$AC$48,MATCH(P388,【参考】数式用２!$C$4:$AC$4,0)+2,0),"")</f>
        <v/>
      </c>
      <c r="R388" s="1071" t="s">
        <v>269</v>
      </c>
      <c r="S388" s="1059"/>
      <c r="T388" s="1062" t="s">
        <v>357</v>
      </c>
      <c r="U388" s="1059"/>
      <c r="V388" s="1062" t="s">
        <v>358</v>
      </c>
      <c r="W388" s="1059"/>
      <c r="X388" s="1062" t="s">
        <v>357</v>
      </c>
      <c r="Y388" s="1059"/>
      <c r="Z388" s="1062" t="s">
        <v>359</v>
      </c>
      <c r="AA388" s="1062" t="s">
        <v>172</v>
      </c>
      <c r="AB388" s="1062" t="str">
        <f>IF(S388&gt;=1,(W388*12+Y388)-(S388*12+U388)+1,"")</f>
        <v/>
      </c>
      <c r="AC388" s="1086" t="s">
        <v>360</v>
      </c>
      <c r="AD388" s="1065" t="str">
        <f>IFERROR(ROUNDDOWN(ROUND(L388*Q388,0)*M388,0)*AB388,"")</f>
        <v/>
      </c>
      <c r="AE388" s="1089" t="str">
        <f>IFERROR(ROUNDDOWN(ROUNDDOWN(ROUND(L388*VLOOKUP(K388,【参考】数式用２!$A$2:$AC$48,MATCH("処遇改善加算Ⅳ",【参考】数式用２!$C$4:$O$4,0)+2,0),0)*M388,0)*AB388*0.5,0), "")</f>
        <v/>
      </c>
      <c r="AF388" s="1074"/>
      <c r="AG388" s="1065" t="str">
        <f>IF(AND(AQ388&lt;&gt;"対象外", P388&lt;&gt;""),ROUNDDOWN(ROUND(L388*VLOOKUP(K388,【参考】数式用２!$A$2:$K$48,MATCH("ベア加算あり",【参考】数式用２!$C$4:$K$4,0)+2,0),0)*M388,0)*AB388,"")</f>
        <v/>
      </c>
      <c r="AH388" s="1083"/>
      <c r="AI388" s="1074"/>
      <c r="AJ388" s="1074"/>
      <c r="AK388" s="1077"/>
      <c r="AL388" s="1080"/>
      <c r="AM388" s="693" t="str">
        <f t="shared" ref="AM388" si="279">IF(Q388="","",IF(Q388&lt;O388,"！加算の要件上は問題ありませんが、令和６年度末の加算率と比較して、令和７年度の加算率が低くなっています。",""))</f>
        <v/>
      </c>
      <c r="AN388" s="385"/>
      <c r="AO388" s="1094" t="str">
        <f>IF(K388&lt;&gt;"","Q列に色付け","")</f>
        <v/>
      </c>
      <c r="AP388" s="1058" t="str">
        <f>IF(AND(AE388&lt;&gt;0,AE388&lt;&gt;""),IF(AF388="○","入力済","未入力"),"")</f>
        <v/>
      </c>
      <c r="AQ388" s="912" t="str">
        <f>IFERROR((VLOOKUP(N388, 【参考】数式用２!$BE$5:$BE$13, 1,FALSE)), "対象外")</f>
        <v>対象外</v>
      </c>
      <c r="AR388" s="836" t="str">
        <f>IF(AG388&lt;&gt;"",IF(AH388="○","入力済","未入力"),"")</f>
        <v/>
      </c>
      <c r="AS388" s="836" t="str">
        <f>IF(AND(P388&lt;&gt;"", AI388=""), "未入力", "入力済")</f>
        <v>入力済</v>
      </c>
      <c r="AT388" s="836" t="str">
        <f>IF(AND(P388&lt;&gt;"", P388&lt;&gt;"処遇改善加算Ⅳ", AJ388=""), "未入力", "入力済")</f>
        <v>入力済</v>
      </c>
      <c r="AU388" s="836" t="str">
        <f>IFERROR(VLOOKUP(K388, 【参考】数式用２!$BB$5:$BC$48, 2, FALSE), "")</f>
        <v/>
      </c>
      <c r="AV388" s="836" t="str">
        <f>IF(AND(P388&lt;&gt;"処遇改善加算Ⅲ",P388&lt;&gt;"処遇改善加算Ⅳ", P388&lt;&gt;"", AU388&lt;&gt;"対象外"), 1,"")</f>
        <v/>
      </c>
      <c r="AW388" s="836" t="str">
        <f>IFERROR("_"&amp;VLOOKUP(K388, 【参考】数式用２!$AG$2:$AH$48, 2, FALSE), "")</f>
        <v/>
      </c>
      <c r="AX388" s="1097" t="str">
        <f>IF(AND(P388="処遇改善加算Ⅰ", AL388=""), "未入力","入力済")</f>
        <v>入力済</v>
      </c>
      <c r="AY388" s="1094" t="str">
        <f>G388</f>
        <v/>
      </c>
      <c r="AZ388"/>
      <c r="BA388"/>
      <c r="BB388"/>
      <c r="BC388"/>
      <c r="BD388"/>
      <c r="BE388"/>
      <c r="BF388"/>
      <c r="BG388"/>
    </row>
    <row r="389" spans="1:59" ht="14.4">
      <c r="A389" s="1099"/>
      <c r="B389" s="1203"/>
      <c r="C389" s="1204"/>
      <c r="D389" s="1204"/>
      <c r="E389" s="1204"/>
      <c r="F389" s="1205"/>
      <c r="G389" s="1210"/>
      <c r="H389" s="1210"/>
      <c r="I389" s="1210"/>
      <c r="J389" s="1210"/>
      <c r="K389" s="1210"/>
      <c r="L389" s="1213"/>
      <c r="M389" s="1216"/>
      <c r="N389" s="1104"/>
      <c r="O389" s="1107"/>
      <c r="P389" s="1056"/>
      <c r="Q389" s="1069"/>
      <c r="R389" s="1072"/>
      <c r="S389" s="1060"/>
      <c r="T389" s="1063"/>
      <c r="U389" s="1060"/>
      <c r="V389" s="1063"/>
      <c r="W389" s="1060"/>
      <c r="X389" s="1063"/>
      <c r="Y389" s="1060"/>
      <c r="Z389" s="1063"/>
      <c r="AA389" s="1063"/>
      <c r="AB389" s="1063"/>
      <c r="AC389" s="1087"/>
      <c r="AD389" s="1066"/>
      <c r="AE389" s="1090"/>
      <c r="AF389" s="1075"/>
      <c r="AG389" s="1066"/>
      <c r="AH389" s="1084"/>
      <c r="AI389" s="1075"/>
      <c r="AJ389" s="1075"/>
      <c r="AK389" s="1078"/>
      <c r="AL389" s="1081"/>
      <c r="AM389" s="1092"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095"/>
      <c r="AP389" s="1058"/>
      <c r="AQ389" s="913"/>
      <c r="AR389" s="836"/>
      <c r="AS389" s="836"/>
      <c r="AT389" s="836"/>
      <c r="AU389" s="836"/>
      <c r="AV389" s="836"/>
      <c r="AW389" s="836"/>
      <c r="AX389" s="1097"/>
      <c r="AY389" s="1095"/>
      <c r="AZ389"/>
      <c r="BA389"/>
      <c r="BB389"/>
      <c r="BC389"/>
      <c r="BD389"/>
      <c r="BE389"/>
      <c r="BF389"/>
      <c r="BG389"/>
    </row>
    <row r="390" spans="1:59" ht="14.4">
      <c r="A390" s="1100"/>
      <c r="B390" s="1203"/>
      <c r="C390" s="1204"/>
      <c r="D390" s="1204"/>
      <c r="E390" s="1204"/>
      <c r="F390" s="1205"/>
      <c r="G390" s="1210"/>
      <c r="H390" s="1210"/>
      <c r="I390" s="1210"/>
      <c r="J390" s="1210"/>
      <c r="K390" s="1210"/>
      <c r="L390" s="1213"/>
      <c r="M390" s="1216"/>
      <c r="N390" s="1104"/>
      <c r="O390" s="1107"/>
      <c r="P390" s="1056"/>
      <c r="Q390" s="1069"/>
      <c r="R390" s="1072"/>
      <c r="S390" s="1060"/>
      <c r="T390" s="1063"/>
      <c r="U390" s="1060"/>
      <c r="V390" s="1063"/>
      <c r="W390" s="1060"/>
      <c r="X390" s="1063"/>
      <c r="Y390" s="1060"/>
      <c r="Z390" s="1063"/>
      <c r="AA390" s="1063"/>
      <c r="AB390" s="1063"/>
      <c r="AC390" s="1087"/>
      <c r="AD390" s="1066"/>
      <c r="AE390" s="1090"/>
      <c r="AF390" s="1075"/>
      <c r="AG390" s="1066"/>
      <c r="AH390" s="1084"/>
      <c r="AI390" s="1075"/>
      <c r="AJ390" s="1075"/>
      <c r="AK390" s="1078"/>
      <c r="AL390" s="1081"/>
      <c r="AM390" s="1093"/>
      <c r="AN390" s="385"/>
      <c r="AO390" s="1095"/>
      <c r="AP390" s="1058"/>
      <c r="AQ390" s="913"/>
      <c r="AR390" s="836"/>
      <c r="AS390" s="836"/>
      <c r="AT390" s="836"/>
      <c r="AU390" s="836"/>
      <c r="AV390" s="836"/>
      <c r="AW390" s="836"/>
      <c r="AX390" s="1097"/>
      <c r="AY390" s="1095"/>
      <c r="AZ390"/>
      <c r="BA390"/>
      <c r="BB390"/>
      <c r="BC390"/>
      <c r="BD390"/>
      <c r="BE390"/>
      <c r="BF390"/>
      <c r="BG390"/>
    </row>
    <row r="391" spans="1:59" ht="30" customHeight="1" thickBot="1">
      <c r="A391" s="1101"/>
      <c r="B391" s="1206"/>
      <c r="C391" s="1207"/>
      <c r="D391" s="1207"/>
      <c r="E391" s="1207"/>
      <c r="F391" s="1208"/>
      <c r="G391" s="1211"/>
      <c r="H391" s="1211"/>
      <c r="I391" s="1211"/>
      <c r="J391" s="1211"/>
      <c r="K391" s="1211"/>
      <c r="L391" s="1214"/>
      <c r="M391" s="1217"/>
      <c r="N391" s="1105"/>
      <c r="O391" s="1108"/>
      <c r="P391" s="1057"/>
      <c r="Q391" s="1070"/>
      <c r="R391" s="1073"/>
      <c r="S391" s="1061"/>
      <c r="T391" s="1064"/>
      <c r="U391" s="1061"/>
      <c r="V391" s="1064"/>
      <c r="W391" s="1061"/>
      <c r="X391" s="1064"/>
      <c r="Y391" s="1061"/>
      <c r="Z391" s="1064"/>
      <c r="AA391" s="1064"/>
      <c r="AB391" s="1064"/>
      <c r="AC391" s="1088"/>
      <c r="AD391" s="1067"/>
      <c r="AE391" s="1091"/>
      <c r="AF391" s="1076"/>
      <c r="AG391" s="1067"/>
      <c r="AH391" s="1085"/>
      <c r="AI391" s="1076"/>
      <c r="AJ391" s="1076"/>
      <c r="AK391" s="1079"/>
      <c r="AL391" s="1082"/>
      <c r="AM391" s="694"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096"/>
      <c r="AP391" s="1058"/>
      <c r="AQ391" s="914"/>
      <c r="AR391" s="836"/>
      <c r="AS391" s="836"/>
      <c r="AT391" s="836"/>
      <c r="AU391" s="836"/>
      <c r="AV391" s="836"/>
      <c r="AW391" s="836"/>
      <c r="AX391" s="1097"/>
      <c r="AY391" s="1096"/>
      <c r="AZ391"/>
      <c r="BA391"/>
      <c r="BB391"/>
      <c r="BC391"/>
      <c r="BD391"/>
      <c r="BE391"/>
      <c r="BF391"/>
      <c r="BG391"/>
    </row>
    <row r="392" spans="1:59" ht="30" customHeight="1">
      <c r="A392" s="1098">
        <v>96</v>
      </c>
      <c r="B392" s="1218" t="str">
        <f>IF(基本情報入力シート!B135="", "",基本情報入力シート!B135)</f>
        <v/>
      </c>
      <c r="C392" s="1219"/>
      <c r="D392" s="1219"/>
      <c r="E392" s="1219"/>
      <c r="F392" s="1220"/>
      <c r="G392" s="1221" t="str">
        <f>IF(基本情報入力シート!L135="", "",基本情報入力シート!L135)</f>
        <v/>
      </c>
      <c r="H392" s="1221" t="str">
        <f>IF(基本情報入力シート!Q135="", "",基本情報入力シート!Q135)</f>
        <v/>
      </c>
      <c r="I392" s="1221" t="str">
        <f>IF(基本情報入力シート!V135="", "",基本情報入力シート!V135)</f>
        <v/>
      </c>
      <c r="J392" s="1221" t="str">
        <f>IF(基本情報入力シート!W135="", "",基本情報入力シート!W135)</f>
        <v/>
      </c>
      <c r="K392" s="1221" t="str">
        <f>IF(基本情報入力シート!X135="", "",基本情報入力シート!X135)</f>
        <v/>
      </c>
      <c r="L392" s="1222" t="str">
        <f>IF(基本情報入力シート!AC135=0, "",基本情報入力シート!AC135)</f>
        <v/>
      </c>
      <c r="M392" s="1215" t="str">
        <f>IF(基本情報入力シート!AD135="", "",基本情報入力シート!AD135)</f>
        <v/>
      </c>
      <c r="N392" s="1103"/>
      <c r="O392" s="1106" t="str">
        <f>IFERROR(VLOOKUP(K392,【参考】数式用２!$A$2:$AD$48,MATCH(N392,【参考】数式用２!$C$4:$AD$4,0)+2,0),"")</f>
        <v/>
      </c>
      <c r="P392" s="1055"/>
      <c r="Q392" s="1068" t="str">
        <f>IFERROR(VLOOKUP(K392,【参考】数式用２!$A$2:$AC$48,MATCH(P392,【参考】数式用２!$C$4:$AC$4,0)+2,0),"")</f>
        <v/>
      </c>
      <c r="R392" s="1071" t="s">
        <v>269</v>
      </c>
      <c r="S392" s="1059"/>
      <c r="T392" s="1062" t="s">
        <v>357</v>
      </c>
      <c r="U392" s="1059"/>
      <c r="V392" s="1062" t="s">
        <v>358</v>
      </c>
      <c r="W392" s="1059"/>
      <c r="X392" s="1062" t="s">
        <v>357</v>
      </c>
      <c r="Y392" s="1059"/>
      <c r="Z392" s="1062" t="s">
        <v>359</v>
      </c>
      <c r="AA392" s="1062" t="s">
        <v>172</v>
      </c>
      <c r="AB392" s="1062" t="str">
        <f>IF(S392&gt;=1,(W392*12+Y392)-(S392*12+U392)+1,"")</f>
        <v/>
      </c>
      <c r="AC392" s="1086" t="s">
        <v>360</v>
      </c>
      <c r="AD392" s="1065" t="str">
        <f>IFERROR(ROUNDDOWN(ROUND(L392*Q392,0)*M392,0)*AB392,"")</f>
        <v/>
      </c>
      <c r="AE392" s="1089" t="str">
        <f>IFERROR(ROUNDDOWN(ROUNDDOWN(ROUND(L392*VLOOKUP(K392,【参考】数式用２!$A$2:$AC$48,MATCH("処遇改善加算Ⅳ",【参考】数式用２!$C$4:$O$4,0)+2,0),0)*M392,0)*AB392*0.5,0), "")</f>
        <v/>
      </c>
      <c r="AF392" s="1074"/>
      <c r="AG392" s="1065" t="str">
        <f>IF(AND(AQ392&lt;&gt;"対象外", P392&lt;&gt;""),ROUNDDOWN(ROUND(L392*VLOOKUP(K392,【参考】数式用２!$A$2:$K$48,MATCH("ベア加算あり",【参考】数式用２!$C$4:$K$4,0)+2,0),0)*M392,0)*AB392,"")</f>
        <v/>
      </c>
      <c r="AH392" s="1083"/>
      <c r="AI392" s="1074"/>
      <c r="AJ392" s="1074"/>
      <c r="AK392" s="1077"/>
      <c r="AL392" s="1080"/>
      <c r="AM392" s="693" t="str">
        <f t="shared" ref="AM392" si="282">IF(Q392="","",IF(Q392&lt;O392,"！加算の要件上は問題ありませんが、令和６年度末の加算率と比較して、令和７年度の加算率が低くなっています。",""))</f>
        <v/>
      </c>
      <c r="AN392" s="385"/>
      <c r="AO392" s="1094" t="str">
        <f>IF(K392&lt;&gt;"","Q列に色付け","")</f>
        <v/>
      </c>
      <c r="AP392" s="1058" t="str">
        <f>IF(AND(AE392&lt;&gt;0,AE392&lt;&gt;""),IF(AF392="○","入力済","未入力"),"")</f>
        <v/>
      </c>
      <c r="AQ392" s="912" t="str">
        <f>IFERROR((VLOOKUP(N392, 【参考】数式用２!$BE$5:$BE$13, 1,FALSE)), "対象外")</f>
        <v>対象外</v>
      </c>
      <c r="AR392" s="836" t="str">
        <f>IF(AG392&lt;&gt;"",IF(AH392="○","入力済","未入力"),"")</f>
        <v/>
      </c>
      <c r="AS392" s="836" t="str">
        <f>IF(AND(P392&lt;&gt;"", AI392=""), "未入力", "入力済")</f>
        <v>入力済</v>
      </c>
      <c r="AT392" s="836" t="str">
        <f>IF(AND(P392&lt;&gt;"", P392&lt;&gt;"処遇改善加算Ⅳ", AJ392=""), "未入力", "入力済")</f>
        <v>入力済</v>
      </c>
      <c r="AU392" s="836" t="str">
        <f>IFERROR(VLOOKUP(K392, 【参考】数式用２!$BB$5:$BC$48, 2, FALSE), "")</f>
        <v/>
      </c>
      <c r="AV392" s="836" t="str">
        <f>IF(AND(P392&lt;&gt;"処遇改善加算Ⅲ",P392&lt;&gt;"処遇改善加算Ⅳ", P392&lt;&gt;"", AU392&lt;&gt;"対象外"), 1,"")</f>
        <v/>
      </c>
      <c r="AW392" s="836" t="str">
        <f>IFERROR("_"&amp;VLOOKUP(K392, 【参考】数式用２!$AG$2:$AH$48, 2, FALSE), "")</f>
        <v/>
      </c>
      <c r="AX392" s="1097" t="str">
        <f>IF(AND(P392="処遇改善加算Ⅰ", AL392=""), "未入力","入力済")</f>
        <v>入力済</v>
      </c>
      <c r="AY392" s="1094" t="str">
        <f>G392</f>
        <v/>
      </c>
      <c r="AZ392"/>
      <c r="BA392"/>
      <c r="BB392"/>
      <c r="BC392"/>
      <c r="BD392"/>
      <c r="BE392"/>
      <c r="BF392"/>
      <c r="BG392"/>
    </row>
    <row r="393" spans="1:59" ht="14.4">
      <c r="A393" s="1099"/>
      <c r="B393" s="1203"/>
      <c r="C393" s="1204"/>
      <c r="D393" s="1204"/>
      <c r="E393" s="1204"/>
      <c r="F393" s="1205"/>
      <c r="G393" s="1210"/>
      <c r="H393" s="1210"/>
      <c r="I393" s="1210"/>
      <c r="J393" s="1210"/>
      <c r="K393" s="1210"/>
      <c r="L393" s="1213"/>
      <c r="M393" s="1216"/>
      <c r="N393" s="1104"/>
      <c r="O393" s="1107"/>
      <c r="P393" s="1056"/>
      <c r="Q393" s="1069"/>
      <c r="R393" s="1072"/>
      <c r="S393" s="1060"/>
      <c r="T393" s="1063"/>
      <c r="U393" s="1060"/>
      <c r="V393" s="1063"/>
      <c r="W393" s="1060"/>
      <c r="X393" s="1063"/>
      <c r="Y393" s="1060"/>
      <c r="Z393" s="1063"/>
      <c r="AA393" s="1063"/>
      <c r="AB393" s="1063"/>
      <c r="AC393" s="1087"/>
      <c r="AD393" s="1066"/>
      <c r="AE393" s="1090"/>
      <c r="AF393" s="1075"/>
      <c r="AG393" s="1066"/>
      <c r="AH393" s="1084"/>
      <c r="AI393" s="1075"/>
      <c r="AJ393" s="1075"/>
      <c r="AK393" s="1078"/>
      <c r="AL393" s="1081"/>
      <c r="AM393" s="1092"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095"/>
      <c r="AP393" s="1058"/>
      <c r="AQ393" s="913"/>
      <c r="AR393" s="836"/>
      <c r="AS393" s="836"/>
      <c r="AT393" s="836"/>
      <c r="AU393" s="836"/>
      <c r="AV393" s="836"/>
      <c r="AW393" s="836"/>
      <c r="AX393" s="1097"/>
      <c r="AY393" s="1095"/>
      <c r="AZ393"/>
      <c r="BA393"/>
      <c r="BB393"/>
      <c r="BC393"/>
      <c r="BD393"/>
      <c r="BE393"/>
      <c r="BF393"/>
      <c r="BG393"/>
    </row>
    <row r="394" spans="1:59" ht="14.4">
      <c r="A394" s="1100"/>
      <c r="B394" s="1203"/>
      <c r="C394" s="1204"/>
      <c r="D394" s="1204"/>
      <c r="E394" s="1204"/>
      <c r="F394" s="1205"/>
      <c r="G394" s="1210"/>
      <c r="H394" s="1210"/>
      <c r="I394" s="1210"/>
      <c r="J394" s="1210"/>
      <c r="K394" s="1210"/>
      <c r="L394" s="1213"/>
      <c r="M394" s="1216"/>
      <c r="N394" s="1104"/>
      <c r="O394" s="1107"/>
      <c r="P394" s="1056"/>
      <c r="Q394" s="1069"/>
      <c r="R394" s="1072"/>
      <c r="S394" s="1060"/>
      <c r="T394" s="1063"/>
      <c r="U394" s="1060"/>
      <c r="V394" s="1063"/>
      <c r="W394" s="1060"/>
      <c r="X394" s="1063"/>
      <c r="Y394" s="1060"/>
      <c r="Z394" s="1063"/>
      <c r="AA394" s="1063"/>
      <c r="AB394" s="1063"/>
      <c r="AC394" s="1087"/>
      <c r="AD394" s="1066"/>
      <c r="AE394" s="1090"/>
      <c r="AF394" s="1075"/>
      <c r="AG394" s="1066"/>
      <c r="AH394" s="1084"/>
      <c r="AI394" s="1075"/>
      <c r="AJ394" s="1075"/>
      <c r="AK394" s="1078"/>
      <c r="AL394" s="1081"/>
      <c r="AM394" s="1093"/>
      <c r="AN394" s="385"/>
      <c r="AO394" s="1095"/>
      <c r="AP394" s="1058"/>
      <c r="AQ394" s="913"/>
      <c r="AR394" s="836"/>
      <c r="AS394" s="836"/>
      <c r="AT394" s="836"/>
      <c r="AU394" s="836"/>
      <c r="AV394" s="836"/>
      <c r="AW394" s="836"/>
      <c r="AX394" s="1097"/>
      <c r="AY394" s="1095"/>
      <c r="AZ394"/>
      <c r="BA394"/>
      <c r="BB394"/>
      <c r="BC394"/>
      <c r="BD394"/>
      <c r="BE394"/>
      <c r="BF394"/>
      <c r="BG394"/>
    </row>
    <row r="395" spans="1:59" ht="30" customHeight="1" thickBot="1">
      <c r="A395" s="1101"/>
      <c r="B395" s="1206"/>
      <c r="C395" s="1207"/>
      <c r="D395" s="1207"/>
      <c r="E395" s="1207"/>
      <c r="F395" s="1208"/>
      <c r="G395" s="1211"/>
      <c r="H395" s="1211"/>
      <c r="I395" s="1211"/>
      <c r="J395" s="1211"/>
      <c r="K395" s="1211"/>
      <c r="L395" s="1214"/>
      <c r="M395" s="1217"/>
      <c r="N395" s="1105"/>
      <c r="O395" s="1108"/>
      <c r="P395" s="1057"/>
      <c r="Q395" s="1070"/>
      <c r="R395" s="1073"/>
      <c r="S395" s="1061"/>
      <c r="T395" s="1064"/>
      <c r="U395" s="1061"/>
      <c r="V395" s="1064"/>
      <c r="W395" s="1061"/>
      <c r="X395" s="1064"/>
      <c r="Y395" s="1061"/>
      <c r="Z395" s="1064"/>
      <c r="AA395" s="1064"/>
      <c r="AB395" s="1064"/>
      <c r="AC395" s="1088"/>
      <c r="AD395" s="1067"/>
      <c r="AE395" s="1091"/>
      <c r="AF395" s="1076"/>
      <c r="AG395" s="1067"/>
      <c r="AH395" s="1085"/>
      <c r="AI395" s="1076"/>
      <c r="AJ395" s="1076"/>
      <c r="AK395" s="1079"/>
      <c r="AL395" s="1082"/>
      <c r="AM395" s="694"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096"/>
      <c r="AP395" s="1058"/>
      <c r="AQ395" s="914"/>
      <c r="AR395" s="836"/>
      <c r="AS395" s="836"/>
      <c r="AT395" s="836"/>
      <c r="AU395" s="836"/>
      <c r="AV395" s="836"/>
      <c r="AW395" s="836"/>
      <c r="AX395" s="1097"/>
      <c r="AY395" s="1096"/>
      <c r="AZ395"/>
      <c r="BA395"/>
      <c r="BB395"/>
      <c r="BC395"/>
      <c r="BD395"/>
      <c r="BE395"/>
      <c r="BF395"/>
      <c r="BG395"/>
    </row>
    <row r="396" spans="1:59" ht="30" customHeight="1">
      <c r="A396" s="1098">
        <v>97</v>
      </c>
      <c r="B396" s="1218" t="str">
        <f>IF(基本情報入力シート!B136="", "",基本情報入力シート!B136)</f>
        <v/>
      </c>
      <c r="C396" s="1219"/>
      <c r="D396" s="1219"/>
      <c r="E396" s="1219"/>
      <c r="F396" s="1220"/>
      <c r="G396" s="1221" t="str">
        <f>IF(基本情報入力シート!L136="", "",基本情報入力シート!L136)</f>
        <v/>
      </c>
      <c r="H396" s="1221" t="str">
        <f>IF(基本情報入力シート!Q136="", "",基本情報入力シート!Q136)</f>
        <v/>
      </c>
      <c r="I396" s="1221" t="str">
        <f>IF(基本情報入力シート!V136="", "",基本情報入力シート!V136)</f>
        <v/>
      </c>
      <c r="J396" s="1221" t="str">
        <f>IF(基本情報入力シート!W136="", "",基本情報入力シート!W136)</f>
        <v/>
      </c>
      <c r="K396" s="1221" t="str">
        <f>IF(基本情報入力シート!X136="", "",基本情報入力シート!X136)</f>
        <v/>
      </c>
      <c r="L396" s="1222" t="str">
        <f>IF(基本情報入力シート!AC136=0, "",基本情報入力シート!AC136)</f>
        <v/>
      </c>
      <c r="M396" s="1215" t="str">
        <f>IF(基本情報入力シート!AD136="", "",基本情報入力シート!AD136)</f>
        <v/>
      </c>
      <c r="N396" s="1103"/>
      <c r="O396" s="1106" t="str">
        <f>IFERROR(VLOOKUP(K396,【参考】数式用２!$A$2:$AD$48,MATCH(N396,【参考】数式用２!$C$4:$AD$4,0)+2,0),"")</f>
        <v/>
      </c>
      <c r="P396" s="1055"/>
      <c r="Q396" s="1068" t="str">
        <f>IFERROR(VLOOKUP(K396,【参考】数式用２!$A$2:$AC$48,MATCH(P396,【参考】数式用２!$C$4:$AC$4,0)+2,0),"")</f>
        <v/>
      </c>
      <c r="R396" s="1071" t="s">
        <v>269</v>
      </c>
      <c r="S396" s="1059"/>
      <c r="T396" s="1062" t="s">
        <v>357</v>
      </c>
      <c r="U396" s="1059"/>
      <c r="V396" s="1062" t="s">
        <v>358</v>
      </c>
      <c r="W396" s="1059"/>
      <c r="X396" s="1062" t="s">
        <v>357</v>
      </c>
      <c r="Y396" s="1059"/>
      <c r="Z396" s="1062" t="s">
        <v>359</v>
      </c>
      <c r="AA396" s="1062" t="s">
        <v>172</v>
      </c>
      <c r="AB396" s="1062" t="str">
        <f>IF(S396&gt;=1,(W396*12+Y396)-(S396*12+U396)+1,"")</f>
        <v/>
      </c>
      <c r="AC396" s="1086" t="s">
        <v>360</v>
      </c>
      <c r="AD396" s="1065" t="str">
        <f>IFERROR(ROUNDDOWN(ROUND(L396*Q396,0)*M396,0)*AB396,"")</f>
        <v/>
      </c>
      <c r="AE396" s="1089" t="str">
        <f>IFERROR(ROUNDDOWN(ROUNDDOWN(ROUND(L396*VLOOKUP(K396,【参考】数式用２!$A$2:$AC$48,MATCH("処遇改善加算Ⅳ",【参考】数式用２!$C$4:$O$4,0)+2,0),0)*M396,0)*AB396*0.5,0), "")</f>
        <v/>
      </c>
      <c r="AF396" s="1074"/>
      <c r="AG396" s="1065" t="str">
        <f>IF(AND(AQ396&lt;&gt;"対象外", P396&lt;&gt;""),ROUNDDOWN(ROUND(L396*VLOOKUP(K396,【参考】数式用２!$A$2:$K$48,MATCH("ベア加算あり",【参考】数式用２!$C$4:$K$4,0)+2,0),0)*M396,0)*AB396,"")</f>
        <v/>
      </c>
      <c r="AH396" s="1083"/>
      <c r="AI396" s="1074"/>
      <c r="AJ396" s="1074"/>
      <c r="AK396" s="1077"/>
      <c r="AL396" s="1080"/>
      <c r="AM396" s="693" t="str">
        <f t="shared" ref="AM396" si="285">IF(Q396="","",IF(Q396&lt;O396,"！加算の要件上は問題ありませんが、令和６年度末の加算率と比較して、令和７年度の加算率が低くなっています。",""))</f>
        <v/>
      </c>
      <c r="AN396" s="385"/>
      <c r="AO396" s="1094" t="str">
        <f>IF(K396&lt;&gt;"","Q列に色付け","")</f>
        <v/>
      </c>
      <c r="AP396" s="1058" t="str">
        <f>IF(AND(AE396&lt;&gt;0,AE396&lt;&gt;""),IF(AF396="○","入力済","未入力"),"")</f>
        <v/>
      </c>
      <c r="AQ396" s="912" t="str">
        <f>IFERROR((VLOOKUP(N396, 【参考】数式用２!$BE$5:$BE$13, 1,FALSE)), "対象外")</f>
        <v>対象外</v>
      </c>
      <c r="AR396" s="836" t="str">
        <f>IF(AG396&lt;&gt;"",IF(AH396="○","入力済","未入力"),"")</f>
        <v/>
      </c>
      <c r="AS396" s="836" t="str">
        <f>IF(AND(P396&lt;&gt;"", AI396=""), "未入力", "入力済")</f>
        <v>入力済</v>
      </c>
      <c r="AT396" s="836" t="str">
        <f>IF(AND(P396&lt;&gt;"", P396&lt;&gt;"処遇改善加算Ⅳ", AJ396=""), "未入力", "入力済")</f>
        <v>入力済</v>
      </c>
      <c r="AU396" s="836" t="str">
        <f>IFERROR(VLOOKUP(K396, 【参考】数式用２!$BB$5:$BC$48, 2, FALSE), "")</f>
        <v/>
      </c>
      <c r="AV396" s="836" t="str">
        <f>IF(AND(P396&lt;&gt;"処遇改善加算Ⅲ",P396&lt;&gt;"処遇改善加算Ⅳ", P396&lt;&gt;"", AU396&lt;&gt;"対象外"), 1,"")</f>
        <v/>
      </c>
      <c r="AW396" s="836" t="str">
        <f>IFERROR("_"&amp;VLOOKUP(K396, 【参考】数式用２!$AG$2:$AH$48, 2, FALSE), "")</f>
        <v/>
      </c>
      <c r="AX396" s="1097" t="str">
        <f>IF(AND(P396="処遇改善加算Ⅰ", AL396=""), "未入力","入力済")</f>
        <v>入力済</v>
      </c>
      <c r="AY396" s="1094" t="str">
        <f>G396</f>
        <v/>
      </c>
      <c r="AZ396"/>
      <c r="BA396"/>
      <c r="BB396"/>
      <c r="BC396"/>
      <c r="BD396"/>
      <c r="BE396"/>
      <c r="BF396"/>
      <c r="BG396"/>
    </row>
    <row r="397" spans="1:59" ht="14.4">
      <c r="A397" s="1099"/>
      <c r="B397" s="1203"/>
      <c r="C397" s="1204"/>
      <c r="D397" s="1204"/>
      <c r="E397" s="1204"/>
      <c r="F397" s="1205"/>
      <c r="G397" s="1210"/>
      <c r="H397" s="1210"/>
      <c r="I397" s="1210"/>
      <c r="J397" s="1210"/>
      <c r="K397" s="1210"/>
      <c r="L397" s="1213"/>
      <c r="M397" s="1216"/>
      <c r="N397" s="1104"/>
      <c r="O397" s="1107"/>
      <c r="P397" s="1056"/>
      <c r="Q397" s="1069"/>
      <c r="R397" s="1072"/>
      <c r="S397" s="1060"/>
      <c r="T397" s="1063"/>
      <c r="U397" s="1060"/>
      <c r="V397" s="1063"/>
      <c r="W397" s="1060"/>
      <c r="X397" s="1063"/>
      <c r="Y397" s="1060"/>
      <c r="Z397" s="1063"/>
      <c r="AA397" s="1063"/>
      <c r="AB397" s="1063"/>
      <c r="AC397" s="1087"/>
      <c r="AD397" s="1066"/>
      <c r="AE397" s="1090"/>
      <c r="AF397" s="1075"/>
      <c r="AG397" s="1066"/>
      <c r="AH397" s="1084"/>
      <c r="AI397" s="1075"/>
      <c r="AJ397" s="1075"/>
      <c r="AK397" s="1078"/>
      <c r="AL397" s="1081"/>
      <c r="AM397" s="1092"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095"/>
      <c r="AP397" s="1058"/>
      <c r="AQ397" s="913"/>
      <c r="AR397" s="836"/>
      <c r="AS397" s="836"/>
      <c r="AT397" s="836"/>
      <c r="AU397" s="836"/>
      <c r="AV397" s="836"/>
      <c r="AW397" s="836"/>
      <c r="AX397" s="1097"/>
      <c r="AY397" s="1095"/>
      <c r="AZ397"/>
      <c r="BA397"/>
      <c r="BB397"/>
      <c r="BC397"/>
      <c r="BD397"/>
      <c r="BE397"/>
      <c r="BF397"/>
      <c r="BG397"/>
    </row>
    <row r="398" spans="1:59" ht="14.4">
      <c r="A398" s="1100"/>
      <c r="B398" s="1203"/>
      <c r="C398" s="1204"/>
      <c r="D398" s="1204"/>
      <c r="E398" s="1204"/>
      <c r="F398" s="1205"/>
      <c r="G398" s="1210"/>
      <c r="H398" s="1210"/>
      <c r="I398" s="1210"/>
      <c r="J398" s="1210"/>
      <c r="K398" s="1210"/>
      <c r="L398" s="1213"/>
      <c r="M398" s="1216"/>
      <c r="N398" s="1104"/>
      <c r="O398" s="1107"/>
      <c r="P398" s="1056"/>
      <c r="Q398" s="1069"/>
      <c r="R398" s="1072"/>
      <c r="S398" s="1060"/>
      <c r="T398" s="1063"/>
      <c r="U398" s="1060"/>
      <c r="V398" s="1063"/>
      <c r="W398" s="1060"/>
      <c r="X398" s="1063"/>
      <c r="Y398" s="1060"/>
      <c r="Z398" s="1063"/>
      <c r="AA398" s="1063"/>
      <c r="AB398" s="1063"/>
      <c r="AC398" s="1087"/>
      <c r="AD398" s="1066"/>
      <c r="AE398" s="1090"/>
      <c r="AF398" s="1075"/>
      <c r="AG398" s="1066"/>
      <c r="AH398" s="1084"/>
      <c r="AI398" s="1075"/>
      <c r="AJ398" s="1075"/>
      <c r="AK398" s="1078"/>
      <c r="AL398" s="1081"/>
      <c r="AM398" s="1093"/>
      <c r="AN398" s="385"/>
      <c r="AO398" s="1095"/>
      <c r="AP398" s="1058"/>
      <c r="AQ398" s="913"/>
      <c r="AR398" s="836"/>
      <c r="AS398" s="836"/>
      <c r="AT398" s="836"/>
      <c r="AU398" s="836"/>
      <c r="AV398" s="836"/>
      <c r="AW398" s="836"/>
      <c r="AX398" s="1097"/>
      <c r="AY398" s="1095"/>
      <c r="AZ398"/>
      <c r="BA398"/>
      <c r="BB398"/>
      <c r="BC398"/>
      <c r="BD398"/>
      <c r="BE398"/>
      <c r="BF398"/>
      <c r="BG398"/>
    </row>
    <row r="399" spans="1:59" ht="30" customHeight="1" thickBot="1">
      <c r="A399" s="1101"/>
      <c r="B399" s="1206"/>
      <c r="C399" s="1207"/>
      <c r="D399" s="1207"/>
      <c r="E399" s="1207"/>
      <c r="F399" s="1208"/>
      <c r="G399" s="1211"/>
      <c r="H399" s="1211"/>
      <c r="I399" s="1211"/>
      <c r="J399" s="1211"/>
      <c r="K399" s="1211"/>
      <c r="L399" s="1214"/>
      <c r="M399" s="1217"/>
      <c r="N399" s="1105"/>
      <c r="O399" s="1108"/>
      <c r="P399" s="1057"/>
      <c r="Q399" s="1070"/>
      <c r="R399" s="1073"/>
      <c r="S399" s="1061"/>
      <c r="T399" s="1064"/>
      <c r="U399" s="1061"/>
      <c r="V399" s="1064"/>
      <c r="W399" s="1061"/>
      <c r="X399" s="1064"/>
      <c r="Y399" s="1061"/>
      <c r="Z399" s="1064"/>
      <c r="AA399" s="1064"/>
      <c r="AB399" s="1064"/>
      <c r="AC399" s="1088"/>
      <c r="AD399" s="1067"/>
      <c r="AE399" s="1091"/>
      <c r="AF399" s="1076"/>
      <c r="AG399" s="1067"/>
      <c r="AH399" s="1085"/>
      <c r="AI399" s="1076"/>
      <c r="AJ399" s="1076"/>
      <c r="AK399" s="1079"/>
      <c r="AL399" s="1082"/>
      <c r="AM399" s="694"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096"/>
      <c r="AP399" s="1058"/>
      <c r="AQ399" s="914"/>
      <c r="AR399" s="836"/>
      <c r="AS399" s="836"/>
      <c r="AT399" s="836"/>
      <c r="AU399" s="836"/>
      <c r="AV399" s="836"/>
      <c r="AW399" s="836"/>
      <c r="AX399" s="1097"/>
      <c r="AY399" s="1096"/>
      <c r="AZ399"/>
      <c r="BA399"/>
      <c r="BB399"/>
      <c r="BC399"/>
      <c r="BD399"/>
      <c r="BE399"/>
      <c r="BF399"/>
      <c r="BG399"/>
    </row>
    <row r="400" spans="1:59" ht="30" customHeight="1">
      <c r="A400" s="1098">
        <v>98</v>
      </c>
      <c r="B400" s="1218" t="str">
        <f>IF(基本情報入力シート!B137="", "",基本情報入力シート!B137)</f>
        <v/>
      </c>
      <c r="C400" s="1219"/>
      <c r="D400" s="1219"/>
      <c r="E400" s="1219"/>
      <c r="F400" s="1220"/>
      <c r="G400" s="1221" t="str">
        <f>IF(基本情報入力シート!L137="", "",基本情報入力シート!L137)</f>
        <v/>
      </c>
      <c r="H400" s="1221" t="str">
        <f>IF(基本情報入力シート!Q137="", "",基本情報入力シート!Q137)</f>
        <v/>
      </c>
      <c r="I400" s="1221" t="str">
        <f>IF(基本情報入力シート!V137="", "",基本情報入力シート!V137)</f>
        <v/>
      </c>
      <c r="J400" s="1221" t="str">
        <f>IF(基本情報入力シート!W137="", "",基本情報入力シート!W137)</f>
        <v/>
      </c>
      <c r="K400" s="1221" t="str">
        <f>IF(基本情報入力シート!X137="", "",基本情報入力シート!X137)</f>
        <v/>
      </c>
      <c r="L400" s="1222" t="str">
        <f>IF(基本情報入力シート!AC137=0, "",基本情報入力シート!AC137)</f>
        <v/>
      </c>
      <c r="M400" s="1215" t="str">
        <f>IF(基本情報入力シート!AD137="", "",基本情報入力シート!AD137)</f>
        <v/>
      </c>
      <c r="N400" s="1103"/>
      <c r="O400" s="1106" t="str">
        <f>IFERROR(VLOOKUP(K400,【参考】数式用２!$A$2:$AD$48,MATCH(N400,【参考】数式用２!$C$4:$AD$4,0)+2,0),"")</f>
        <v/>
      </c>
      <c r="P400" s="1055"/>
      <c r="Q400" s="1068" t="str">
        <f>IFERROR(VLOOKUP(K400,【参考】数式用２!$A$2:$AC$48,MATCH(P400,【参考】数式用２!$C$4:$AC$4,0)+2,0),"")</f>
        <v/>
      </c>
      <c r="R400" s="1071" t="s">
        <v>269</v>
      </c>
      <c r="S400" s="1059"/>
      <c r="T400" s="1062" t="s">
        <v>357</v>
      </c>
      <c r="U400" s="1059"/>
      <c r="V400" s="1062" t="s">
        <v>358</v>
      </c>
      <c r="W400" s="1059"/>
      <c r="X400" s="1062" t="s">
        <v>357</v>
      </c>
      <c r="Y400" s="1059"/>
      <c r="Z400" s="1062" t="s">
        <v>359</v>
      </c>
      <c r="AA400" s="1062" t="s">
        <v>172</v>
      </c>
      <c r="AB400" s="1062" t="str">
        <f>IF(S400&gt;=1,(W400*12+Y400)-(S400*12+U400)+1,"")</f>
        <v/>
      </c>
      <c r="AC400" s="1086" t="s">
        <v>360</v>
      </c>
      <c r="AD400" s="1065" t="str">
        <f>IFERROR(ROUNDDOWN(ROUND(L400*Q400,0)*M400,0)*AB400,"")</f>
        <v/>
      </c>
      <c r="AE400" s="1089" t="str">
        <f>IFERROR(ROUNDDOWN(ROUNDDOWN(ROUND(L400*VLOOKUP(K400,【参考】数式用２!$A$2:$AC$48,MATCH("処遇改善加算Ⅳ",【参考】数式用２!$C$4:$O$4,0)+2,0),0)*M400,0)*AB400*0.5,0), "")</f>
        <v/>
      </c>
      <c r="AF400" s="1074"/>
      <c r="AG400" s="1065" t="str">
        <f>IF(AND(AQ400&lt;&gt;"対象外", P400&lt;&gt;""),ROUNDDOWN(ROUND(L400*VLOOKUP(K400,【参考】数式用２!$A$2:$K$48,MATCH("ベア加算あり",【参考】数式用２!$C$4:$K$4,0)+2,0),0)*M400,0)*AB400,"")</f>
        <v/>
      </c>
      <c r="AH400" s="1083"/>
      <c r="AI400" s="1074"/>
      <c r="AJ400" s="1074"/>
      <c r="AK400" s="1077"/>
      <c r="AL400" s="1080"/>
      <c r="AM400" s="693" t="str">
        <f t="shared" ref="AM400" si="288">IF(Q400="","",IF(Q400&lt;O400,"！加算の要件上は問題ありませんが、令和６年度末の加算率と比較して、令和７年度の加算率が低くなっています。",""))</f>
        <v/>
      </c>
      <c r="AN400" s="385"/>
      <c r="AO400" s="1094" t="str">
        <f>IF(K400&lt;&gt;"","Q列に色付け","")</f>
        <v/>
      </c>
      <c r="AP400" s="1058" t="str">
        <f>IF(AND(AE400&lt;&gt;0,AE400&lt;&gt;""),IF(AF400="○","入力済","未入力"),"")</f>
        <v/>
      </c>
      <c r="AQ400" s="912" t="str">
        <f>IFERROR((VLOOKUP(N400, 【参考】数式用２!$BE$5:$BE$13, 1,FALSE)), "対象外")</f>
        <v>対象外</v>
      </c>
      <c r="AR400" s="836" t="str">
        <f>IF(AG400&lt;&gt;"",IF(AH400="○","入力済","未入力"),"")</f>
        <v/>
      </c>
      <c r="AS400" s="836" t="str">
        <f>IF(AND(P400&lt;&gt;"", AI400=""), "未入力", "入力済")</f>
        <v>入力済</v>
      </c>
      <c r="AT400" s="836" t="str">
        <f>IF(AND(P400&lt;&gt;"", P400&lt;&gt;"処遇改善加算Ⅳ", AJ400=""), "未入力", "入力済")</f>
        <v>入力済</v>
      </c>
      <c r="AU400" s="836" t="str">
        <f>IFERROR(VLOOKUP(K400, 【参考】数式用２!$BB$5:$BC$48, 2, FALSE), "")</f>
        <v/>
      </c>
      <c r="AV400" s="836" t="str">
        <f>IF(AND(P400&lt;&gt;"処遇改善加算Ⅲ",P400&lt;&gt;"処遇改善加算Ⅳ", P400&lt;&gt;"", AU400&lt;&gt;"対象外"), 1,"")</f>
        <v/>
      </c>
      <c r="AW400" s="836" t="str">
        <f>IFERROR("_"&amp;VLOOKUP(K400, 【参考】数式用２!$AG$2:$AH$48, 2, FALSE), "")</f>
        <v/>
      </c>
      <c r="AX400" s="1097" t="str">
        <f>IF(AND(P400="処遇改善加算Ⅰ", AL400=""), "未入力","入力済")</f>
        <v>入力済</v>
      </c>
      <c r="AY400" s="1094" t="str">
        <f>G400</f>
        <v/>
      </c>
      <c r="AZ400"/>
      <c r="BA400"/>
      <c r="BB400"/>
      <c r="BC400"/>
      <c r="BD400"/>
      <c r="BE400"/>
      <c r="BF400"/>
      <c r="BG400"/>
    </row>
    <row r="401" spans="1:59" ht="14.4">
      <c r="A401" s="1099"/>
      <c r="B401" s="1203"/>
      <c r="C401" s="1204"/>
      <c r="D401" s="1204"/>
      <c r="E401" s="1204"/>
      <c r="F401" s="1205"/>
      <c r="G401" s="1210"/>
      <c r="H401" s="1210"/>
      <c r="I401" s="1210"/>
      <c r="J401" s="1210"/>
      <c r="K401" s="1210"/>
      <c r="L401" s="1213"/>
      <c r="M401" s="1216"/>
      <c r="N401" s="1104"/>
      <c r="O401" s="1107"/>
      <c r="P401" s="1056"/>
      <c r="Q401" s="1069"/>
      <c r="R401" s="1072"/>
      <c r="S401" s="1060"/>
      <c r="T401" s="1063"/>
      <c r="U401" s="1060"/>
      <c r="V401" s="1063"/>
      <c r="W401" s="1060"/>
      <c r="X401" s="1063"/>
      <c r="Y401" s="1060"/>
      <c r="Z401" s="1063"/>
      <c r="AA401" s="1063"/>
      <c r="AB401" s="1063"/>
      <c r="AC401" s="1087"/>
      <c r="AD401" s="1066"/>
      <c r="AE401" s="1090"/>
      <c r="AF401" s="1075"/>
      <c r="AG401" s="1066"/>
      <c r="AH401" s="1084"/>
      <c r="AI401" s="1075"/>
      <c r="AJ401" s="1075"/>
      <c r="AK401" s="1078"/>
      <c r="AL401" s="1081"/>
      <c r="AM401" s="1092"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095"/>
      <c r="AP401" s="1058"/>
      <c r="AQ401" s="913"/>
      <c r="AR401" s="836"/>
      <c r="AS401" s="836"/>
      <c r="AT401" s="836"/>
      <c r="AU401" s="836"/>
      <c r="AV401" s="836"/>
      <c r="AW401" s="836"/>
      <c r="AX401" s="1097"/>
      <c r="AY401" s="1095"/>
      <c r="AZ401"/>
      <c r="BA401"/>
      <c r="BB401"/>
      <c r="BC401"/>
      <c r="BD401"/>
      <c r="BE401"/>
      <c r="BF401"/>
      <c r="BG401"/>
    </row>
    <row r="402" spans="1:59" ht="14.4">
      <c r="A402" s="1100"/>
      <c r="B402" s="1203"/>
      <c r="C402" s="1204"/>
      <c r="D402" s="1204"/>
      <c r="E402" s="1204"/>
      <c r="F402" s="1205"/>
      <c r="G402" s="1210"/>
      <c r="H402" s="1210"/>
      <c r="I402" s="1210"/>
      <c r="J402" s="1210"/>
      <c r="K402" s="1210"/>
      <c r="L402" s="1213"/>
      <c r="M402" s="1216"/>
      <c r="N402" s="1104"/>
      <c r="O402" s="1107"/>
      <c r="P402" s="1056"/>
      <c r="Q402" s="1069"/>
      <c r="R402" s="1072"/>
      <c r="S402" s="1060"/>
      <c r="T402" s="1063"/>
      <c r="U402" s="1060"/>
      <c r="V402" s="1063"/>
      <c r="W402" s="1060"/>
      <c r="X402" s="1063"/>
      <c r="Y402" s="1060"/>
      <c r="Z402" s="1063"/>
      <c r="AA402" s="1063"/>
      <c r="AB402" s="1063"/>
      <c r="AC402" s="1087"/>
      <c r="AD402" s="1066"/>
      <c r="AE402" s="1090"/>
      <c r="AF402" s="1075"/>
      <c r="AG402" s="1066"/>
      <c r="AH402" s="1084"/>
      <c r="AI402" s="1075"/>
      <c r="AJ402" s="1075"/>
      <c r="AK402" s="1078"/>
      <c r="AL402" s="1081"/>
      <c r="AM402" s="1093"/>
      <c r="AN402" s="385"/>
      <c r="AO402" s="1095"/>
      <c r="AP402" s="1058"/>
      <c r="AQ402" s="913"/>
      <c r="AR402" s="836"/>
      <c r="AS402" s="836"/>
      <c r="AT402" s="836"/>
      <c r="AU402" s="836"/>
      <c r="AV402" s="836"/>
      <c r="AW402" s="836"/>
      <c r="AX402" s="1097"/>
      <c r="AY402" s="1095"/>
      <c r="AZ402"/>
      <c r="BA402"/>
      <c r="BB402"/>
      <c r="BC402"/>
      <c r="BD402"/>
      <c r="BE402"/>
      <c r="BF402"/>
      <c r="BG402"/>
    </row>
    <row r="403" spans="1:59" ht="30" customHeight="1" thickBot="1">
      <c r="A403" s="1101"/>
      <c r="B403" s="1206"/>
      <c r="C403" s="1207"/>
      <c r="D403" s="1207"/>
      <c r="E403" s="1207"/>
      <c r="F403" s="1208"/>
      <c r="G403" s="1211"/>
      <c r="H403" s="1211"/>
      <c r="I403" s="1211"/>
      <c r="J403" s="1211"/>
      <c r="K403" s="1211"/>
      <c r="L403" s="1214"/>
      <c r="M403" s="1217"/>
      <c r="N403" s="1105"/>
      <c r="O403" s="1108"/>
      <c r="P403" s="1057"/>
      <c r="Q403" s="1070"/>
      <c r="R403" s="1073"/>
      <c r="S403" s="1061"/>
      <c r="T403" s="1064"/>
      <c r="U403" s="1061"/>
      <c r="V403" s="1064"/>
      <c r="W403" s="1061"/>
      <c r="X403" s="1064"/>
      <c r="Y403" s="1061"/>
      <c r="Z403" s="1064"/>
      <c r="AA403" s="1064"/>
      <c r="AB403" s="1064"/>
      <c r="AC403" s="1088"/>
      <c r="AD403" s="1067"/>
      <c r="AE403" s="1090"/>
      <c r="AF403" s="1075"/>
      <c r="AG403" s="1066"/>
      <c r="AH403" s="1084"/>
      <c r="AI403" s="1075"/>
      <c r="AJ403" s="1075"/>
      <c r="AK403" s="1078"/>
      <c r="AL403" s="1081"/>
      <c r="AM403" s="694"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096"/>
      <c r="AP403" s="1058"/>
      <c r="AQ403" s="914"/>
      <c r="AR403" s="836"/>
      <c r="AS403" s="836"/>
      <c r="AT403" s="836"/>
      <c r="AU403" s="836"/>
      <c r="AV403" s="836"/>
      <c r="AW403" s="836"/>
      <c r="AX403" s="1097"/>
      <c r="AY403" s="1096"/>
      <c r="AZ403"/>
      <c r="BA403"/>
      <c r="BB403"/>
      <c r="BC403"/>
      <c r="BD403"/>
      <c r="BE403"/>
      <c r="BF403"/>
      <c r="BG403"/>
    </row>
    <row r="404" spans="1:59" ht="30" customHeight="1">
      <c r="A404" s="1098">
        <v>99</v>
      </c>
      <c r="B404" s="1218" t="str">
        <f>IF(基本情報入力シート!B138="", "",基本情報入力シート!B138)</f>
        <v/>
      </c>
      <c r="C404" s="1219"/>
      <c r="D404" s="1219"/>
      <c r="E404" s="1219"/>
      <c r="F404" s="1220"/>
      <c r="G404" s="1221" t="str">
        <f>IF(基本情報入力シート!L138="", "",基本情報入力シート!L138)</f>
        <v/>
      </c>
      <c r="H404" s="1221" t="str">
        <f>IF(基本情報入力シート!Q138="", "",基本情報入力シート!Q138)</f>
        <v/>
      </c>
      <c r="I404" s="1221" t="str">
        <f>IF(基本情報入力シート!V138="", "",基本情報入力シート!V138)</f>
        <v/>
      </c>
      <c r="J404" s="1221" t="str">
        <f>IF(基本情報入力シート!W138="", "",基本情報入力シート!W138)</f>
        <v/>
      </c>
      <c r="K404" s="1221" t="str">
        <f>IF(基本情報入力シート!X138="", "",基本情報入力シート!X138)</f>
        <v/>
      </c>
      <c r="L404" s="1222" t="str">
        <f>IF(基本情報入力シート!AC138=0, "",基本情報入力シート!AC138)</f>
        <v/>
      </c>
      <c r="M404" s="1215" t="str">
        <f>IF(基本情報入力シート!AD138="", "",基本情報入力シート!AD138)</f>
        <v/>
      </c>
      <c r="N404" s="1103"/>
      <c r="O404" s="1106" t="str">
        <f>IFERROR(VLOOKUP(K404,【参考】数式用２!$A$2:$AD$48,MATCH(N404,【参考】数式用２!$C$4:$AD$4,0)+2,0),"")</f>
        <v/>
      </c>
      <c r="P404" s="1055"/>
      <c r="Q404" s="1068" t="str">
        <f>IFERROR(VLOOKUP(K404,【参考】数式用２!$A$2:$AC$48,MATCH(P404,【参考】数式用２!$C$4:$AC$4,0)+2,0),"")</f>
        <v/>
      </c>
      <c r="R404" s="1071" t="s">
        <v>269</v>
      </c>
      <c r="S404" s="1059"/>
      <c r="T404" s="1062" t="s">
        <v>357</v>
      </c>
      <c r="U404" s="1059"/>
      <c r="V404" s="1062" t="s">
        <v>358</v>
      </c>
      <c r="W404" s="1059"/>
      <c r="X404" s="1062" t="s">
        <v>357</v>
      </c>
      <c r="Y404" s="1059"/>
      <c r="Z404" s="1062" t="s">
        <v>359</v>
      </c>
      <c r="AA404" s="1062" t="s">
        <v>172</v>
      </c>
      <c r="AB404" s="1062" t="str">
        <f>IF(S404&gt;=1,(W404*12+Y404)-(S404*12+U404)+1,"")</f>
        <v/>
      </c>
      <c r="AC404" s="1086" t="s">
        <v>360</v>
      </c>
      <c r="AD404" s="1065" t="str">
        <f>IFERROR(ROUNDDOWN(ROUND(L404*Q404,0)*M404,0)*AB404,"")</f>
        <v/>
      </c>
      <c r="AE404" s="1089" t="str">
        <f>IFERROR(ROUNDDOWN(ROUNDDOWN(ROUND(L404*VLOOKUP(K404,【参考】数式用２!$A$2:$AC$48,MATCH("処遇改善加算Ⅳ",【参考】数式用２!$C$4:$O$4,0)+2,0),0)*M404,0)*AB404*0.5,0), "")</f>
        <v/>
      </c>
      <c r="AF404" s="1074"/>
      <c r="AG404" s="1065" t="str">
        <f>IF(AND(AQ404&lt;&gt;"対象外", P404&lt;&gt;""),ROUNDDOWN(ROUND(L404*VLOOKUP(K404,【参考】数式用２!$A$2:$K$48,MATCH("ベア加算あり",【参考】数式用２!$C$4:$K$4,0)+2,0),0)*M404,0)*AB404,"")</f>
        <v/>
      </c>
      <c r="AH404" s="1083"/>
      <c r="AI404" s="1074"/>
      <c r="AJ404" s="1074"/>
      <c r="AK404" s="1077"/>
      <c r="AL404" s="1080"/>
      <c r="AM404" s="693" t="str">
        <f t="shared" ref="AM404" si="291">IF(Q404="","",IF(Q404&lt;O404,"！加算の要件上は問題ありませんが、令和６年度末の加算率と比較して、令和７年度の加算率が低くなっています。",""))</f>
        <v/>
      </c>
      <c r="AN404" s="385"/>
      <c r="AO404" s="1094" t="str">
        <f>IF(K404&lt;&gt;"","Q列に色付け","")</f>
        <v/>
      </c>
      <c r="AP404" s="1058" t="str">
        <f>IF(AND(AE404&lt;&gt;0,AE404&lt;&gt;""),IF(AF404="○","入力済","未入力"),"")</f>
        <v/>
      </c>
      <c r="AQ404" s="912" t="str">
        <f>IFERROR((VLOOKUP(N404, 【参考】数式用２!$BE$5:$BE$13, 1,FALSE)), "対象外")</f>
        <v>対象外</v>
      </c>
      <c r="AR404" s="836" t="str">
        <f>IF(AG404&lt;&gt;"",IF(AH404="○","入力済","未入力"),"")</f>
        <v/>
      </c>
      <c r="AS404" s="836" t="str">
        <f>IF(AND(P404&lt;&gt;"", AI404=""), "未入力", "入力済")</f>
        <v>入力済</v>
      </c>
      <c r="AT404" s="836" t="str">
        <f>IF(AND(P404&lt;&gt;"", P404&lt;&gt;"処遇改善加算Ⅳ", AJ404=""), "未入力", "入力済")</f>
        <v>入力済</v>
      </c>
      <c r="AU404" s="836" t="str">
        <f>IFERROR(VLOOKUP(K404, 【参考】数式用２!$BB$5:$BC$48, 2, FALSE), "")</f>
        <v/>
      </c>
      <c r="AV404" s="836" t="str">
        <f>IF(AND(P404&lt;&gt;"処遇改善加算Ⅲ",P404&lt;&gt;"処遇改善加算Ⅳ", P404&lt;&gt;"", AU404&lt;&gt;"対象外"), 1,"")</f>
        <v/>
      </c>
      <c r="AW404" s="836" t="str">
        <f>IFERROR("_"&amp;VLOOKUP(K404, 【参考】数式用２!$AG$2:$AH$48, 2, FALSE), "")</f>
        <v/>
      </c>
      <c r="AX404" s="1097" t="str">
        <f>IF(AND(P404="処遇改善加算Ⅰ", AL404=""), "未入力","入力済")</f>
        <v>入力済</v>
      </c>
      <c r="AY404" s="1094" t="str">
        <f>G404</f>
        <v/>
      </c>
      <c r="AZ404"/>
      <c r="BA404"/>
      <c r="BB404"/>
      <c r="BC404"/>
      <c r="BD404"/>
      <c r="BE404"/>
      <c r="BF404"/>
      <c r="BG404"/>
    </row>
    <row r="405" spans="1:59" ht="14.4">
      <c r="A405" s="1099"/>
      <c r="B405" s="1203"/>
      <c r="C405" s="1204"/>
      <c r="D405" s="1204"/>
      <c r="E405" s="1204"/>
      <c r="F405" s="1205"/>
      <c r="G405" s="1210"/>
      <c r="H405" s="1210"/>
      <c r="I405" s="1210"/>
      <c r="J405" s="1210"/>
      <c r="K405" s="1210"/>
      <c r="L405" s="1213"/>
      <c r="M405" s="1216"/>
      <c r="N405" s="1104"/>
      <c r="O405" s="1107"/>
      <c r="P405" s="1056"/>
      <c r="Q405" s="1069"/>
      <c r="R405" s="1072"/>
      <c r="S405" s="1060"/>
      <c r="T405" s="1063"/>
      <c r="U405" s="1060"/>
      <c r="V405" s="1063"/>
      <c r="W405" s="1060"/>
      <c r="X405" s="1063"/>
      <c r="Y405" s="1060"/>
      <c r="Z405" s="1063"/>
      <c r="AA405" s="1063"/>
      <c r="AB405" s="1063"/>
      <c r="AC405" s="1087"/>
      <c r="AD405" s="1066"/>
      <c r="AE405" s="1090"/>
      <c r="AF405" s="1075"/>
      <c r="AG405" s="1066"/>
      <c r="AH405" s="1084"/>
      <c r="AI405" s="1075"/>
      <c r="AJ405" s="1075"/>
      <c r="AK405" s="1078"/>
      <c r="AL405" s="1081"/>
      <c r="AM405" s="1092"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095"/>
      <c r="AP405" s="1058"/>
      <c r="AQ405" s="913"/>
      <c r="AR405" s="836"/>
      <c r="AS405" s="836"/>
      <c r="AT405" s="836"/>
      <c r="AU405" s="836"/>
      <c r="AV405" s="836"/>
      <c r="AW405" s="836"/>
      <c r="AX405" s="1097"/>
      <c r="AY405" s="1095"/>
      <c r="AZ405"/>
      <c r="BA405"/>
      <c r="BB405"/>
      <c r="BC405"/>
      <c r="BD405"/>
      <c r="BE405"/>
      <c r="BF405"/>
      <c r="BG405"/>
    </row>
    <row r="406" spans="1:59" ht="14.4">
      <c r="A406" s="1100"/>
      <c r="B406" s="1203"/>
      <c r="C406" s="1204"/>
      <c r="D406" s="1204"/>
      <c r="E406" s="1204"/>
      <c r="F406" s="1205"/>
      <c r="G406" s="1210"/>
      <c r="H406" s="1210"/>
      <c r="I406" s="1210"/>
      <c r="J406" s="1210"/>
      <c r="K406" s="1210"/>
      <c r="L406" s="1213"/>
      <c r="M406" s="1216"/>
      <c r="N406" s="1104"/>
      <c r="O406" s="1107"/>
      <c r="P406" s="1056"/>
      <c r="Q406" s="1069"/>
      <c r="R406" s="1072"/>
      <c r="S406" s="1060"/>
      <c r="T406" s="1063"/>
      <c r="U406" s="1060"/>
      <c r="V406" s="1063"/>
      <c r="W406" s="1060"/>
      <c r="X406" s="1063"/>
      <c r="Y406" s="1060"/>
      <c r="Z406" s="1063"/>
      <c r="AA406" s="1063"/>
      <c r="AB406" s="1063"/>
      <c r="AC406" s="1087"/>
      <c r="AD406" s="1066"/>
      <c r="AE406" s="1090"/>
      <c r="AF406" s="1075"/>
      <c r="AG406" s="1066"/>
      <c r="AH406" s="1084"/>
      <c r="AI406" s="1075"/>
      <c r="AJ406" s="1075"/>
      <c r="AK406" s="1078"/>
      <c r="AL406" s="1081"/>
      <c r="AM406" s="1093"/>
      <c r="AN406" s="385"/>
      <c r="AO406" s="1095"/>
      <c r="AP406" s="1058"/>
      <c r="AQ406" s="913"/>
      <c r="AR406" s="836"/>
      <c r="AS406" s="836"/>
      <c r="AT406" s="836"/>
      <c r="AU406" s="836"/>
      <c r="AV406" s="836"/>
      <c r="AW406" s="836"/>
      <c r="AX406" s="1097"/>
      <c r="AY406" s="1095"/>
      <c r="AZ406"/>
      <c r="BA406"/>
      <c r="BB406"/>
      <c r="BC406"/>
      <c r="BD406"/>
      <c r="BE406"/>
      <c r="BF406"/>
      <c r="BG406"/>
    </row>
    <row r="407" spans="1:59" ht="30" customHeight="1" thickBot="1">
      <c r="A407" s="1101"/>
      <c r="B407" s="1206"/>
      <c r="C407" s="1207"/>
      <c r="D407" s="1207"/>
      <c r="E407" s="1207"/>
      <c r="F407" s="1208"/>
      <c r="G407" s="1211"/>
      <c r="H407" s="1211"/>
      <c r="I407" s="1211"/>
      <c r="J407" s="1211"/>
      <c r="K407" s="1211"/>
      <c r="L407" s="1214"/>
      <c r="M407" s="1217"/>
      <c r="N407" s="1105"/>
      <c r="O407" s="1108"/>
      <c r="P407" s="1057"/>
      <c r="Q407" s="1070"/>
      <c r="R407" s="1073"/>
      <c r="S407" s="1061"/>
      <c r="T407" s="1064"/>
      <c r="U407" s="1061"/>
      <c r="V407" s="1064"/>
      <c r="W407" s="1061"/>
      <c r="X407" s="1064"/>
      <c r="Y407" s="1061"/>
      <c r="Z407" s="1064"/>
      <c r="AA407" s="1064"/>
      <c r="AB407" s="1064"/>
      <c r="AC407" s="1088"/>
      <c r="AD407" s="1067"/>
      <c r="AE407" s="1091"/>
      <c r="AF407" s="1076"/>
      <c r="AG407" s="1067"/>
      <c r="AH407" s="1085"/>
      <c r="AI407" s="1076"/>
      <c r="AJ407" s="1076"/>
      <c r="AK407" s="1079"/>
      <c r="AL407" s="1082"/>
      <c r="AM407" s="694"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096"/>
      <c r="AP407" s="1058"/>
      <c r="AQ407" s="914"/>
      <c r="AR407" s="836"/>
      <c r="AS407" s="836"/>
      <c r="AT407" s="836"/>
      <c r="AU407" s="836"/>
      <c r="AV407" s="836"/>
      <c r="AW407" s="836"/>
      <c r="AX407" s="1097"/>
      <c r="AY407" s="1096"/>
      <c r="AZ407"/>
      <c r="BA407"/>
      <c r="BB407"/>
      <c r="BC407"/>
      <c r="BD407"/>
      <c r="BE407"/>
      <c r="BF407"/>
      <c r="BG407"/>
    </row>
    <row r="408" spans="1:59" ht="30" customHeight="1">
      <c r="A408" s="1098">
        <v>100</v>
      </c>
      <c r="B408" s="1218" t="str">
        <f>IF(基本情報入力シート!B139="", "",基本情報入力シート!B139)</f>
        <v/>
      </c>
      <c r="C408" s="1219"/>
      <c r="D408" s="1219"/>
      <c r="E408" s="1219"/>
      <c r="F408" s="1220"/>
      <c r="G408" s="1221" t="str">
        <f>IF(基本情報入力シート!L139="", "",基本情報入力シート!L139)</f>
        <v/>
      </c>
      <c r="H408" s="1221" t="str">
        <f>IF(基本情報入力シート!Q139="", "",基本情報入力シート!Q139)</f>
        <v/>
      </c>
      <c r="I408" s="1221" t="str">
        <f>IF(基本情報入力シート!V139="", "",基本情報入力シート!V139)</f>
        <v/>
      </c>
      <c r="J408" s="1221" t="str">
        <f>IF(基本情報入力シート!W139="", "",基本情報入力シート!W139)</f>
        <v/>
      </c>
      <c r="K408" s="1221" t="str">
        <f>IF(基本情報入力シート!X139="", "",基本情報入力シート!X139)</f>
        <v/>
      </c>
      <c r="L408" s="1222" t="str">
        <f>IF(基本情報入力シート!AC139=0, "",基本情報入力シート!AC139)</f>
        <v/>
      </c>
      <c r="M408" s="1215" t="str">
        <f>IF(基本情報入力シート!AD139="", "",基本情報入力シート!AD139)</f>
        <v/>
      </c>
      <c r="N408" s="1103"/>
      <c r="O408" s="1106" t="str">
        <f>IFERROR(VLOOKUP(K408,【参考】数式用２!$A$2:$AD$48,MATCH(N408,【参考】数式用２!$C$4:$AD$4,0)+2,0),"")</f>
        <v/>
      </c>
      <c r="P408" s="1055"/>
      <c r="Q408" s="1068" t="str">
        <f>IFERROR(VLOOKUP(K408,【参考】数式用２!$A$2:$AC$48,MATCH(P408,【参考】数式用２!$C$4:$AC$4,0)+2,0),"")</f>
        <v/>
      </c>
      <c r="R408" s="1071" t="s">
        <v>269</v>
      </c>
      <c r="S408" s="1059"/>
      <c r="T408" s="1062" t="s">
        <v>357</v>
      </c>
      <c r="U408" s="1059"/>
      <c r="V408" s="1062" t="s">
        <v>358</v>
      </c>
      <c r="W408" s="1059"/>
      <c r="X408" s="1062" t="s">
        <v>357</v>
      </c>
      <c r="Y408" s="1059"/>
      <c r="Z408" s="1062" t="s">
        <v>359</v>
      </c>
      <c r="AA408" s="1062" t="s">
        <v>172</v>
      </c>
      <c r="AB408" s="1062" t="str">
        <f>IF(S408&gt;=1,(W408*12+Y408)-(S408*12+U408)+1,"")</f>
        <v/>
      </c>
      <c r="AC408" s="1086" t="s">
        <v>360</v>
      </c>
      <c r="AD408" s="1065" t="str">
        <f>IFERROR(ROUNDDOWN(ROUND(L408*Q408,0)*M408,0)*AB408,"")</f>
        <v/>
      </c>
      <c r="AE408" s="1089" t="str">
        <f>IFERROR(ROUNDDOWN(ROUNDDOWN(ROUND(L408*VLOOKUP(K408,【参考】数式用２!$A$2:$AC$48,MATCH("処遇改善加算Ⅳ",【参考】数式用２!$C$4:$O$4,0)+2,0),0)*M408,0)*AB408*0.5,0), "")</f>
        <v/>
      </c>
      <c r="AF408" s="1074"/>
      <c r="AG408" s="1066" t="str">
        <f>IF(AND(AQ408&lt;&gt;"対象外", P408&lt;&gt;""),ROUNDDOWN(ROUND(L408*VLOOKUP(K408,【参考】数式用２!$A$2:$K$48,MATCH("ベア加算あり",【参考】数式用２!$C$4:$K$4,0)+2,0),0)*M408,0)*AB408,"")</f>
        <v/>
      </c>
      <c r="AH408" s="1083"/>
      <c r="AI408" s="1074"/>
      <c r="AJ408" s="1074"/>
      <c r="AK408" s="1077"/>
      <c r="AL408" s="1080"/>
      <c r="AM408" s="693" t="str">
        <f t="shared" ref="AM408" si="294">IF(Q408="","",IF(Q408&lt;O408,"！加算の要件上は問題ありませんが、令和６年度末の加算率と比較して、令和７年度の加算率が低くなっています。",""))</f>
        <v/>
      </c>
      <c r="AN408" s="385"/>
      <c r="AO408" s="1094" t="str">
        <f>IF(K408&lt;&gt;"","Q列に色付け","")</f>
        <v/>
      </c>
      <c r="AP408" s="1058" t="str">
        <f>IF(AND(AE408&lt;&gt;0,AE408&lt;&gt;""),IF(AF408="○","入力済","未入力"),"")</f>
        <v/>
      </c>
      <c r="AQ408" s="912" t="str">
        <f>IFERROR((VLOOKUP(N408, 【参考】数式用２!$BE$5:$BE$13, 1,FALSE)), "対象外")</f>
        <v>対象外</v>
      </c>
      <c r="AR408" s="836" t="str">
        <f>IF(AG408&lt;&gt;"",IF(AH408="○","入力済","未入力"),"")</f>
        <v/>
      </c>
      <c r="AS408" s="836" t="str">
        <f>IF(AND(P408&lt;&gt;"", AI408=""), "未入力", "入力済")</f>
        <v>入力済</v>
      </c>
      <c r="AT408" s="836" t="str">
        <f>IF(AND(P408&lt;&gt;"", P408&lt;&gt;"処遇改善加算Ⅳ", AJ408=""), "未入力", "入力済")</f>
        <v>入力済</v>
      </c>
      <c r="AU408" s="836" t="str">
        <f>IFERROR(VLOOKUP(K408, 【参考】数式用２!$BB$5:$BC$48, 2, FALSE), "")</f>
        <v/>
      </c>
      <c r="AV408" s="836" t="str">
        <f>IF(AND(P408&lt;&gt;"処遇改善加算Ⅲ",P408&lt;&gt;"処遇改善加算Ⅳ", P408&lt;&gt;"", AU408&lt;&gt;"対象外"), 1,"")</f>
        <v/>
      </c>
      <c r="AW408" s="836" t="str">
        <f>IFERROR("_"&amp;VLOOKUP(K408, 【参考】数式用２!$AG$2:$AH$48, 2, FALSE), "")</f>
        <v/>
      </c>
      <c r="AX408" s="1097" t="str">
        <f>IF(AND(P408="処遇改善加算Ⅰ", AL408=""), "未入力","入力済")</f>
        <v>入力済</v>
      </c>
      <c r="AY408" s="1094" t="str">
        <f>G408</f>
        <v/>
      </c>
      <c r="AZ408"/>
      <c r="BA408"/>
      <c r="BB408"/>
      <c r="BC408"/>
      <c r="BD408"/>
      <c r="BE408"/>
      <c r="BF408"/>
      <c r="BG408"/>
    </row>
    <row r="409" spans="1:59" ht="14.4">
      <c r="A409" s="1099"/>
      <c r="B409" s="1203"/>
      <c r="C409" s="1204"/>
      <c r="D409" s="1204"/>
      <c r="E409" s="1204"/>
      <c r="F409" s="1205"/>
      <c r="G409" s="1210"/>
      <c r="H409" s="1210"/>
      <c r="I409" s="1210"/>
      <c r="J409" s="1210"/>
      <c r="K409" s="1210"/>
      <c r="L409" s="1213"/>
      <c r="M409" s="1216"/>
      <c r="N409" s="1104"/>
      <c r="O409" s="1107"/>
      <c r="P409" s="1056"/>
      <c r="Q409" s="1069"/>
      <c r="R409" s="1072"/>
      <c r="S409" s="1060"/>
      <c r="T409" s="1063"/>
      <c r="U409" s="1060"/>
      <c r="V409" s="1063"/>
      <c r="W409" s="1060"/>
      <c r="X409" s="1063"/>
      <c r="Y409" s="1060"/>
      <c r="Z409" s="1063"/>
      <c r="AA409" s="1063"/>
      <c r="AB409" s="1063"/>
      <c r="AC409" s="1087"/>
      <c r="AD409" s="1066"/>
      <c r="AE409" s="1090"/>
      <c r="AF409" s="1075"/>
      <c r="AG409" s="1066"/>
      <c r="AH409" s="1084"/>
      <c r="AI409" s="1075"/>
      <c r="AJ409" s="1075"/>
      <c r="AK409" s="1078"/>
      <c r="AL409" s="1081"/>
      <c r="AM409" s="1092"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095"/>
      <c r="AP409" s="1058"/>
      <c r="AQ409" s="913"/>
      <c r="AR409" s="836"/>
      <c r="AS409" s="836"/>
      <c r="AT409" s="836"/>
      <c r="AU409" s="836"/>
      <c r="AV409" s="836"/>
      <c r="AW409" s="836"/>
      <c r="AX409" s="1097"/>
      <c r="AY409" s="1095"/>
      <c r="AZ409"/>
      <c r="BA409"/>
      <c r="BB409"/>
      <c r="BC409"/>
      <c r="BD409"/>
      <c r="BE409"/>
      <c r="BF409"/>
      <c r="BG409"/>
    </row>
    <row r="410" spans="1:59" ht="14.4">
      <c r="A410" s="1100"/>
      <c r="B410" s="1203"/>
      <c r="C410" s="1204"/>
      <c r="D410" s="1204"/>
      <c r="E410" s="1204"/>
      <c r="F410" s="1205"/>
      <c r="G410" s="1210"/>
      <c r="H410" s="1210"/>
      <c r="I410" s="1210"/>
      <c r="J410" s="1210"/>
      <c r="K410" s="1210"/>
      <c r="L410" s="1213"/>
      <c r="M410" s="1216"/>
      <c r="N410" s="1104"/>
      <c r="O410" s="1107"/>
      <c r="P410" s="1056"/>
      <c r="Q410" s="1069"/>
      <c r="R410" s="1072"/>
      <c r="S410" s="1060"/>
      <c r="T410" s="1063"/>
      <c r="U410" s="1060"/>
      <c r="V410" s="1063"/>
      <c r="W410" s="1060"/>
      <c r="X410" s="1063"/>
      <c r="Y410" s="1060"/>
      <c r="Z410" s="1063"/>
      <c r="AA410" s="1063"/>
      <c r="AB410" s="1063"/>
      <c r="AC410" s="1087"/>
      <c r="AD410" s="1066"/>
      <c r="AE410" s="1090"/>
      <c r="AF410" s="1075"/>
      <c r="AG410" s="1066"/>
      <c r="AH410" s="1084"/>
      <c r="AI410" s="1075"/>
      <c r="AJ410" s="1075"/>
      <c r="AK410" s="1078"/>
      <c r="AL410" s="1081"/>
      <c r="AM410" s="1093"/>
      <c r="AN410" s="385"/>
      <c r="AO410" s="1095"/>
      <c r="AP410" s="1058"/>
      <c r="AQ410" s="913"/>
      <c r="AR410" s="836"/>
      <c r="AS410" s="836"/>
      <c r="AT410" s="836"/>
      <c r="AU410" s="836"/>
      <c r="AV410" s="836"/>
      <c r="AW410" s="836"/>
      <c r="AX410" s="1097"/>
      <c r="AY410" s="1095"/>
      <c r="AZ410"/>
      <c r="BA410"/>
      <c r="BB410"/>
      <c r="BC410"/>
      <c r="BD410"/>
      <c r="BE410"/>
      <c r="BF410"/>
      <c r="BG410"/>
    </row>
    <row r="411" spans="1:59" ht="30" customHeight="1" thickBot="1">
      <c r="A411" s="1101"/>
      <c r="B411" s="1223"/>
      <c r="C411" s="1224"/>
      <c r="D411" s="1224"/>
      <c r="E411" s="1224"/>
      <c r="F411" s="1225"/>
      <c r="G411" s="1226"/>
      <c r="H411" s="1226"/>
      <c r="I411" s="1226"/>
      <c r="J411" s="1226"/>
      <c r="K411" s="1226"/>
      <c r="L411" s="1227"/>
      <c r="M411" s="1228"/>
      <c r="N411" s="1105"/>
      <c r="O411" s="1108"/>
      <c r="P411" s="1057"/>
      <c r="Q411" s="1070"/>
      <c r="R411" s="1073"/>
      <c r="S411" s="1061"/>
      <c r="T411" s="1064"/>
      <c r="U411" s="1061"/>
      <c r="V411" s="1064"/>
      <c r="W411" s="1061"/>
      <c r="X411" s="1064"/>
      <c r="Y411" s="1061"/>
      <c r="Z411" s="1064"/>
      <c r="AA411" s="1064"/>
      <c r="AB411" s="1064"/>
      <c r="AC411" s="1088"/>
      <c r="AD411" s="1067"/>
      <c r="AE411" s="1091"/>
      <c r="AF411" s="1076"/>
      <c r="AG411" s="1067"/>
      <c r="AH411" s="1085"/>
      <c r="AI411" s="1076"/>
      <c r="AJ411" s="1076"/>
      <c r="AK411" s="1079"/>
      <c r="AL411" s="1082"/>
      <c r="AM411" s="694"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096"/>
      <c r="AP411" s="1058"/>
      <c r="AQ411" s="914"/>
      <c r="AR411" s="836"/>
      <c r="AS411" s="836"/>
      <c r="AT411" s="836"/>
      <c r="AU411" s="836"/>
      <c r="AV411" s="836"/>
      <c r="AW411" s="836"/>
      <c r="AX411" s="1097"/>
      <c r="AY411" s="1096"/>
      <c r="AZ411"/>
      <c r="BA411"/>
      <c r="BB411"/>
      <c r="BC411"/>
      <c r="BD411"/>
      <c r="BE411"/>
      <c r="BF411"/>
      <c r="BG411"/>
    </row>
    <row r="412" spans="1:59" ht="16.2" customHeight="1">
      <c r="B412" s="1229"/>
      <c r="C412" s="1229"/>
      <c r="D412" s="1229"/>
      <c r="E412" s="1229"/>
      <c r="F412" s="1229"/>
      <c r="G412" s="1229"/>
      <c r="H412" s="1229"/>
      <c r="I412" s="1229"/>
      <c r="J412" s="1229"/>
      <c r="K412" s="1229"/>
      <c r="L412" s="1229"/>
      <c r="M412" s="388"/>
      <c r="AG412" s="389"/>
    </row>
    <row r="413" spans="1:59">
      <c r="B413" s="1229"/>
      <c r="C413" s="1229"/>
      <c r="D413" s="1229"/>
      <c r="E413" s="1229"/>
      <c r="F413" s="1229"/>
      <c r="G413" s="1229"/>
      <c r="H413" s="1229"/>
      <c r="I413" s="1229"/>
      <c r="J413" s="1229"/>
      <c r="K413" s="1229"/>
      <c r="L413" s="1229"/>
      <c r="M413" s="388"/>
      <c r="AG413" s="389"/>
      <c r="AM413" s="1204"/>
    </row>
    <row r="414" spans="1:59">
      <c r="B414" s="1229"/>
      <c r="C414" s="1229"/>
      <c r="D414" s="1229"/>
      <c r="E414" s="1229"/>
      <c r="F414" s="1229"/>
      <c r="G414" s="1229"/>
      <c r="H414" s="1229"/>
      <c r="I414" s="1229"/>
      <c r="J414" s="1229"/>
      <c r="K414" s="1229"/>
      <c r="L414" s="1229"/>
      <c r="M414" s="388"/>
      <c r="AG414" s="389"/>
      <c r="AM414" s="1204"/>
    </row>
    <row r="415" spans="1:59">
      <c r="B415" s="1229"/>
      <c r="C415" s="1229"/>
      <c r="D415" s="1229"/>
      <c r="E415" s="1229"/>
      <c r="F415" s="1229"/>
      <c r="G415" s="1229"/>
      <c r="H415" s="1229"/>
      <c r="I415" s="1229"/>
      <c r="J415" s="1229"/>
      <c r="K415" s="1229"/>
      <c r="L415" s="1229"/>
      <c r="M415" s="388"/>
      <c r="AG415" s="389"/>
    </row>
    <row r="416" spans="1:59" ht="16.2" customHeight="1">
      <c r="B416" s="1229"/>
      <c r="C416" s="1229"/>
      <c r="D416" s="1229"/>
      <c r="E416" s="1229"/>
      <c r="F416" s="1229"/>
      <c r="G416" s="1229"/>
      <c r="H416" s="1229"/>
      <c r="I416" s="1229"/>
      <c r="J416" s="1229"/>
      <c r="K416" s="1229"/>
      <c r="L416" s="1229"/>
      <c r="M416" s="388"/>
      <c r="AG416" s="389"/>
    </row>
    <row r="417" spans="2:39">
      <c r="B417" s="1229"/>
      <c r="C417" s="1229"/>
      <c r="D417" s="1229"/>
      <c r="E417" s="1229"/>
      <c r="F417" s="1229"/>
      <c r="G417" s="1229"/>
      <c r="H417" s="1229"/>
      <c r="I417" s="1229"/>
      <c r="J417" s="1229"/>
      <c r="K417" s="1229"/>
      <c r="L417" s="1229"/>
      <c r="M417" s="388"/>
      <c r="AG417" s="389"/>
      <c r="AM417" s="1204"/>
    </row>
    <row r="418" spans="2:39">
      <c r="B418" s="1229"/>
      <c r="C418" s="1229"/>
      <c r="D418" s="1229"/>
      <c r="E418" s="1229"/>
      <c r="F418" s="1229"/>
      <c r="G418" s="1229"/>
      <c r="H418" s="1229"/>
      <c r="I418" s="1229"/>
      <c r="J418" s="1229"/>
      <c r="K418" s="1229"/>
      <c r="L418" s="1229"/>
      <c r="M418" s="388"/>
      <c r="AG418" s="389"/>
      <c r="AM418" s="1204"/>
    </row>
    <row r="419" spans="2:39">
      <c r="B419" s="1229"/>
      <c r="C419" s="1229"/>
      <c r="D419" s="1229"/>
      <c r="E419" s="1229"/>
      <c r="F419" s="1229"/>
      <c r="G419" s="1229"/>
      <c r="H419" s="1229"/>
      <c r="I419" s="1229"/>
      <c r="J419" s="1229"/>
      <c r="K419" s="1229"/>
      <c r="L419" s="1229"/>
      <c r="M419" s="388"/>
      <c r="AG419" s="389"/>
    </row>
    <row r="420" spans="2:39" ht="16.2" customHeight="1">
      <c r="B420" s="1229"/>
      <c r="C420" s="1229"/>
      <c r="D420" s="1229"/>
      <c r="E420" s="1229"/>
      <c r="F420" s="1229"/>
      <c r="G420" s="1229"/>
      <c r="H420" s="1229"/>
      <c r="I420" s="1229"/>
      <c r="J420" s="1229"/>
      <c r="K420" s="1229"/>
      <c r="L420" s="1229"/>
      <c r="M420" s="388"/>
      <c r="AG420" s="389"/>
    </row>
    <row r="421" spans="2:39">
      <c r="B421" s="1229"/>
      <c r="C421" s="1229"/>
      <c r="D421" s="1229"/>
      <c r="E421" s="1229"/>
      <c r="F421" s="1229"/>
      <c r="G421" s="1229"/>
      <c r="H421" s="1229"/>
      <c r="I421" s="1229"/>
      <c r="J421" s="1229"/>
      <c r="K421" s="1229"/>
      <c r="L421" s="1229"/>
      <c r="M421" s="388"/>
      <c r="AG421" s="389"/>
    </row>
    <row r="422" spans="2:39">
      <c r="B422" s="1229"/>
      <c r="C422" s="1229"/>
      <c r="D422" s="1229"/>
      <c r="E422" s="1229"/>
      <c r="F422" s="1229"/>
      <c r="G422" s="1229"/>
      <c r="H422" s="1229"/>
      <c r="I422" s="1229"/>
      <c r="J422" s="1229"/>
      <c r="K422" s="1229"/>
      <c r="L422" s="1229"/>
      <c r="M422" s="388"/>
      <c r="AG422" s="389"/>
    </row>
    <row r="423" spans="2:39">
      <c r="B423" s="1229"/>
      <c r="C423" s="1229"/>
      <c r="D423" s="1229"/>
      <c r="E423" s="1229"/>
      <c r="F423" s="1229"/>
      <c r="G423" s="1229"/>
      <c r="H423" s="1229"/>
      <c r="I423" s="1229"/>
      <c r="J423" s="1229"/>
      <c r="K423" s="1229"/>
      <c r="L423" s="1229"/>
      <c r="M423" s="388"/>
      <c r="AG423" s="389"/>
    </row>
    <row r="424" spans="2:39" ht="16.2" customHeight="1">
      <c r="B424" s="1229"/>
      <c r="C424" s="1229"/>
      <c r="D424" s="1229"/>
      <c r="E424" s="1229"/>
      <c r="F424" s="1229"/>
      <c r="G424" s="1229"/>
      <c r="H424" s="1229"/>
      <c r="I424" s="1229"/>
      <c r="J424" s="1229"/>
      <c r="K424" s="1229"/>
      <c r="L424" s="1229"/>
      <c r="M424" s="388"/>
    </row>
    <row r="425" spans="2:39">
      <c r="B425" s="1229"/>
      <c r="C425" s="1229"/>
      <c r="D425" s="1229"/>
      <c r="E425" s="1229"/>
      <c r="F425" s="1229"/>
      <c r="G425" s="1229"/>
      <c r="H425" s="1229"/>
      <c r="I425" s="1229"/>
      <c r="J425" s="1229"/>
      <c r="K425" s="1229"/>
      <c r="L425" s="1229"/>
      <c r="M425" s="388"/>
    </row>
    <row r="426" spans="2:39">
      <c r="B426" s="1229"/>
      <c r="C426" s="1229"/>
      <c r="D426" s="1229"/>
      <c r="E426" s="1229"/>
      <c r="F426" s="1229"/>
      <c r="G426" s="1229"/>
      <c r="H426" s="1229"/>
      <c r="I426" s="1229"/>
      <c r="J426" s="1229"/>
      <c r="K426" s="1229"/>
      <c r="L426" s="1229"/>
      <c r="M426" s="388"/>
    </row>
    <row r="427" spans="2:39">
      <c r="B427" s="1229"/>
      <c r="C427" s="1229"/>
      <c r="D427" s="1229"/>
      <c r="E427" s="1229"/>
      <c r="F427" s="1229"/>
      <c r="G427" s="1229"/>
      <c r="H427" s="1229"/>
      <c r="I427" s="1229"/>
      <c r="J427" s="1229"/>
      <c r="K427" s="1229"/>
      <c r="L427" s="1229"/>
      <c r="M427" s="388"/>
    </row>
    <row r="428" spans="2:39" ht="16.2" customHeight="1">
      <c r="B428" s="1229"/>
      <c r="C428" s="1229"/>
      <c r="D428" s="1229"/>
      <c r="E428" s="1229"/>
      <c r="F428" s="1229"/>
      <c r="G428" s="1229"/>
      <c r="H428" s="1229"/>
      <c r="I428" s="1229"/>
      <c r="J428" s="1229"/>
      <c r="K428" s="1229"/>
      <c r="L428" s="1229"/>
      <c r="M428" s="1230"/>
    </row>
    <row r="429" spans="2:39">
      <c r="B429" s="1229"/>
      <c r="C429" s="1229"/>
      <c r="D429" s="1229"/>
      <c r="E429" s="1229"/>
      <c r="F429" s="1229"/>
      <c r="G429" s="1229"/>
      <c r="H429" s="1229"/>
      <c r="I429" s="1229"/>
      <c r="J429" s="1229"/>
      <c r="K429" s="1229"/>
      <c r="L429" s="1229"/>
      <c r="M429" s="1230"/>
    </row>
    <row r="430" spans="2:39">
      <c r="B430" s="1229"/>
      <c r="C430" s="1229"/>
      <c r="D430" s="1229"/>
      <c r="E430" s="1229"/>
      <c r="F430" s="1229"/>
      <c r="G430" s="1229"/>
      <c r="H430" s="1229"/>
      <c r="I430" s="1229"/>
      <c r="J430" s="1229"/>
      <c r="K430" s="1229"/>
      <c r="L430" s="1229"/>
      <c r="M430" s="1230"/>
    </row>
    <row r="431" spans="2:39">
      <c r="B431" s="1229"/>
      <c r="C431" s="1229"/>
      <c r="D431" s="1229"/>
      <c r="E431" s="1229"/>
      <c r="F431" s="1229"/>
      <c r="G431" s="1229"/>
      <c r="H431" s="1229"/>
      <c r="I431" s="1229"/>
      <c r="J431" s="1229"/>
      <c r="K431" s="1229"/>
      <c r="L431" s="1229"/>
      <c r="M431" s="1230"/>
    </row>
    <row r="432" spans="2:39" ht="16.2" customHeight="1">
      <c r="B432" s="1229"/>
      <c r="C432" s="1229"/>
      <c r="D432" s="1229"/>
      <c r="E432" s="1229"/>
      <c r="F432" s="1229"/>
      <c r="G432" s="1229"/>
      <c r="H432" s="1229"/>
      <c r="I432" s="1229"/>
      <c r="J432" s="1229"/>
      <c r="K432" s="1229"/>
      <c r="L432" s="1229"/>
      <c r="M432" s="1230"/>
    </row>
    <row r="433" spans="2:13">
      <c r="B433" s="1229"/>
      <c r="C433" s="1229"/>
      <c r="D433" s="1229"/>
      <c r="E433" s="1229"/>
      <c r="F433" s="1229"/>
      <c r="G433" s="1229"/>
      <c r="H433" s="1229"/>
      <c r="I433" s="1229"/>
      <c r="J433" s="1229"/>
      <c r="K433" s="1229"/>
      <c r="L433" s="1229"/>
      <c r="M433" s="1230"/>
    </row>
    <row r="434" spans="2:13">
      <c r="B434" s="1229"/>
      <c r="C434" s="1229"/>
      <c r="D434" s="1229"/>
      <c r="E434" s="1229"/>
      <c r="F434" s="1229"/>
      <c r="G434" s="1229"/>
      <c r="H434" s="1229"/>
      <c r="I434" s="1229"/>
      <c r="J434" s="1229"/>
      <c r="K434" s="1229"/>
      <c r="L434" s="1229"/>
      <c r="M434" s="1230"/>
    </row>
    <row r="435" spans="2:13">
      <c r="B435" s="1229"/>
      <c r="C435" s="1229"/>
      <c r="D435" s="1229"/>
      <c r="E435" s="1229"/>
      <c r="F435" s="1229"/>
      <c r="G435" s="1229"/>
      <c r="H435" s="1229"/>
      <c r="I435" s="1229"/>
      <c r="J435" s="1229"/>
      <c r="K435" s="1229"/>
      <c r="L435" s="1229"/>
      <c r="M435" s="1230"/>
    </row>
    <row r="436" spans="2:13" ht="16.2" customHeight="1">
      <c r="B436" s="1229"/>
      <c r="C436" s="1229"/>
      <c r="D436" s="1229"/>
      <c r="E436" s="1229"/>
      <c r="F436" s="1229"/>
      <c r="G436" s="1229"/>
      <c r="H436" s="1229"/>
      <c r="I436" s="1229"/>
      <c r="J436" s="1229"/>
      <c r="K436" s="1229"/>
      <c r="L436" s="1229"/>
      <c r="M436" s="1230"/>
    </row>
    <row r="437" spans="2:13">
      <c r="B437" s="1229"/>
      <c r="C437" s="1229"/>
      <c r="D437" s="1229"/>
      <c r="E437" s="1229"/>
      <c r="F437" s="1229"/>
      <c r="G437" s="1229"/>
      <c r="H437" s="1229"/>
      <c r="I437" s="1229"/>
      <c r="J437" s="1229"/>
      <c r="K437" s="1229"/>
      <c r="L437" s="1229"/>
      <c r="M437" s="1230"/>
    </row>
    <row r="438" spans="2:13">
      <c r="B438" s="1229"/>
      <c r="C438" s="1229"/>
      <c r="D438" s="1229"/>
      <c r="E438" s="1229"/>
      <c r="F438" s="1229"/>
      <c r="G438" s="1229"/>
      <c r="H438" s="1229"/>
      <c r="I438" s="1229"/>
      <c r="J438" s="1229"/>
      <c r="K438" s="1229"/>
      <c r="L438" s="1229"/>
      <c r="M438" s="1230"/>
    </row>
    <row r="439" spans="2:13">
      <c r="B439" s="1229"/>
      <c r="C439" s="1229"/>
      <c r="D439" s="1229"/>
      <c r="E439" s="1229"/>
      <c r="F439" s="1229"/>
      <c r="G439" s="1229"/>
      <c r="H439" s="1229"/>
      <c r="I439" s="1229"/>
      <c r="J439" s="1229"/>
      <c r="K439" s="1229"/>
      <c r="L439" s="1229"/>
      <c r="M439" s="1230"/>
    </row>
    <row r="440" spans="2:13" ht="16.2" customHeight="1">
      <c r="B440" s="1229"/>
      <c r="C440" s="1229"/>
      <c r="D440" s="1229"/>
      <c r="E440" s="1229"/>
      <c r="F440" s="1229"/>
      <c r="G440" s="1229"/>
      <c r="H440" s="1229"/>
      <c r="I440" s="1229"/>
      <c r="J440" s="1229"/>
      <c r="K440" s="1229"/>
      <c r="L440" s="1229"/>
      <c r="M440" s="1230"/>
    </row>
    <row r="441" spans="2:13">
      <c r="B441" s="1229"/>
      <c r="C441" s="1229"/>
      <c r="D441" s="1229"/>
      <c r="E441" s="1229"/>
      <c r="F441" s="1229"/>
      <c r="G441" s="1229"/>
      <c r="H441" s="1229"/>
      <c r="I441" s="1229"/>
      <c r="J441" s="1229"/>
      <c r="K441" s="1229"/>
      <c r="L441" s="1229"/>
      <c r="M441" s="1230"/>
    </row>
    <row r="442" spans="2:13">
      <c r="B442" s="1229"/>
      <c r="C442" s="1229"/>
      <c r="D442" s="1229"/>
      <c r="E442" s="1229"/>
      <c r="F442" s="1229"/>
      <c r="G442" s="1229"/>
      <c r="H442" s="1229"/>
      <c r="I442" s="1229"/>
      <c r="J442" s="1229"/>
      <c r="K442" s="1229"/>
      <c r="L442" s="1229"/>
      <c r="M442" s="1230"/>
    </row>
    <row r="443" spans="2:13">
      <c r="B443" s="1229"/>
      <c r="C443" s="1229"/>
      <c r="D443" s="1229"/>
      <c r="E443" s="1229"/>
      <c r="F443" s="1229"/>
      <c r="G443" s="1229"/>
      <c r="H443" s="1229"/>
      <c r="I443" s="1229"/>
      <c r="J443" s="1229"/>
      <c r="K443" s="1229"/>
      <c r="L443" s="1229"/>
      <c r="M443" s="1230"/>
    </row>
    <row r="444" spans="2:13">
      <c r="B444" s="1229"/>
      <c r="C444" s="1229"/>
      <c r="D444" s="1229"/>
      <c r="E444" s="1229"/>
      <c r="F444" s="1229"/>
      <c r="G444" s="1229"/>
      <c r="H444" s="1229"/>
      <c r="I444" s="1229"/>
      <c r="J444" s="1229"/>
      <c r="K444" s="1229"/>
      <c r="L444" s="1229"/>
      <c r="M444" s="1230"/>
    </row>
    <row r="445" spans="2:13">
      <c r="B445" s="1229"/>
      <c r="C445" s="1229"/>
      <c r="D445" s="1229"/>
      <c r="E445" s="1229"/>
      <c r="F445" s="1229"/>
      <c r="G445" s="1229"/>
      <c r="H445" s="1229"/>
      <c r="I445" s="1229"/>
      <c r="J445" s="1229"/>
      <c r="K445" s="1229"/>
      <c r="L445" s="1229"/>
      <c r="M445" s="1230"/>
    </row>
    <row r="446" spans="2:13">
      <c r="B446" s="1229"/>
      <c r="C446" s="1229"/>
      <c r="D446" s="1229"/>
      <c r="E446" s="1229"/>
      <c r="F446" s="1229"/>
      <c r="G446" s="1229"/>
      <c r="H446" s="1229"/>
      <c r="I446" s="1229"/>
      <c r="J446" s="1229"/>
      <c r="K446" s="1229"/>
      <c r="L446" s="1229"/>
      <c r="M446" s="1230"/>
    </row>
    <row r="447" spans="2:13">
      <c r="B447" s="1229"/>
      <c r="C447" s="1229"/>
      <c r="D447" s="1229"/>
      <c r="E447" s="1229"/>
      <c r="F447" s="1229"/>
      <c r="G447" s="1229"/>
      <c r="H447" s="1229"/>
      <c r="I447" s="1229"/>
      <c r="J447" s="1229"/>
      <c r="K447" s="1229"/>
      <c r="L447" s="1229"/>
      <c r="M447" s="1230"/>
    </row>
    <row r="448" spans="2:13">
      <c r="B448" s="1229"/>
      <c r="C448" s="1229"/>
      <c r="D448" s="1229"/>
      <c r="E448" s="1229"/>
      <c r="F448" s="1229"/>
      <c r="G448" s="1229"/>
      <c r="H448" s="1229"/>
      <c r="I448" s="1229"/>
      <c r="J448" s="1229"/>
      <c r="K448" s="1229"/>
      <c r="L448" s="1229"/>
      <c r="M448" s="1230"/>
    </row>
    <row r="449" spans="2:13">
      <c r="B449" s="1229"/>
      <c r="C449" s="1229"/>
      <c r="D449" s="1229"/>
      <c r="E449" s="1229"/>
      <c r="F449" s="1229"/>
      <c r="G449" s="1229"/>
      <c r="H449" s="1229"/>
      <c r="I449" s="1229"/>
      <c r="J449" s="1229"/>
      <c r="K449" s="1229"/>
      <c r="L449" s="1229"/>
      <c r="M449" s="1230"/>
    </row>
    <row r="450" spans="2:13">
      <c r="B450" s="1229"/>
      <c r="C450" s="1229"/>
      <c r="D450" s="1229"/>
      <c r="E450" s="1229"/>
      <c r="F450" s="1229"/>
      <c r="G450" s="1229"/>
      <c r="H450" s="1229"/>
      <c r="I450" s="1229"/>
      <c r="J450" s="1229"/>
      <c r="K450" s="1229"/>
      <c r="L450" s="1229"/>
      <c r="M450" s="1230"/>
    </row>
    <row r="451" spans="2:13">
      <c r="B451" s="1229"/>
      <c r="C451" s="1229"/>
      <c r="D451" s="1229"/>
      <c r="E451" s="1229"/>
      <c r="F451" s="1229"/>
      <c r="G451" s="1229"/>
      <c r="H451" s="1229"/>
      <c r="I451" s="1229"/>
      <c r="J451" s="1229"/>
      <c r="K451" s="1229"/>
      <c r="L451" s="1229"/>
      <c r="M451" s="1230"/>
    </row>
    <row r="452" spans="2:13">
      <c r="B452" s="1229"/>
      <c r="C452" s="1229"/>
      <c r="D452" s="1229"/>
      <c r="E452" s="1229"/>
      <c r="F452" s="1229"/>
      <c r="G452" s="1229"/>
      <c r="H452" s="1229"/>
      <c r="I452" s="1229"/>
      <c r="J452" s="1229"/>
      <c r="K452" s="1229"/>
      <c r="L452" s="1229"/>
      <c r="M452" s="1230"/>
    </row>
    <row r="453" spans="2:13">
      <c r="B453" s="1229"/>
      <c r="C453" s="1229"/>
      <c r="D453" s="1229"/>
      <c r="E453" s="1229"/>
      <c r="F453" s="1229"/>
      <c r="G453" s="1229"/>
      <c r="H453" s="1229"/>
      <c r="I453" s="1229"/>
      <c r="J453" s="1229"/>
      <c r="K453" s="1229"/>
      <c r="L453" s="1229"/>
      <c r="M453" s="1230"/>
    </row>
    <row r="454" spans="2:13">
      <c r="B454" s="1229"/>
      <c r="C454" s="1229"/>
      <c r="D454" s="1229"/>
      <c r="E454" s="1229"/>
      <c r="F454" s="1229"/>
      <c r="G454" s="1229"/>
      <c r="H454" s="1229"/>
      <c r="I454" s="1229"/>
      <c r="J454" s="1229"/>
      <c r="K454" s="1229"/>
      <c r="L454" s="1229"/>
      <c r="M454" s="1230"/>
    </row>
    <row r="455" spans="2:13">
      <c r="B455" s="1229"/>
      <c r="C455" s="1229"/>
      <c r="D455" s="1229"/>
      <c r="E455" s="1229"/>
      <c r="F455" s="1229"/>
      <c r="G455" s="1229"/>
      <c r="H455" s="1229"/>
      <c r="I455" s="1229"/>
      <c r="J455" s="1229"/>
      <c r="K455" s="1229"/>
      <c r="L455" s="1229"/>
      <c r="M455" s="1230"/>
    </row>
    <row r="456" spans="2:13">
      <c r="B456" s="1229"/>
      <c r="C456" s="1229"/>
      <c r="D456" s="1229"/>
      <c r="E456" s="1229"/>
      <c r="F456" s="1229"/>
      <c r="G456" s="1229"/>
      <c r="H456" s="1229"/>
      <c r="I456" s="1229"/>
      <c r="J456" s="1229"/>
      <c r="K456" s="1229"/>
      <c r="L456" s="1229"/>
      <c r="M456" s="1230"/>
    </row>
    <row r="457" spans="2:13">
      <c r="B457" s="1229"/>
      <c r="C457" s="1229"/>
      <c r="D457" s="1229"/>
      <c r="E457" s="1229"/>
      <c r="F457" s="1229"/>
      <c r="G457" s="1229"/>
      <c r="H457" s="1229"/>
      <c r="I457" s="1229"/>
      <c r="J457" s="1229"/>
      <c r="K457" s="1229"/>
      <c r="L457" s="1229"/>
      <c r="M457" s="1230"/>
    </row>
    <row r="458" spans="2:13">
      <c r="B458" s="1229"/>
      <c r="C458" s="1229"/>
      <c r="D458" s="1229"/>
      <c r="E458" s="1229"/>
      <c r="F458" s="1229"/>
      <c r="G458" s="1229"/>
      <c r="H458" s="1229"/>
      <c r="I458" s="1229"/>
      <c r="J458" s="1229"/>
      <c r="K458" s="1229"/>
      <c r="L458" s="1229"/>
      <c r="M458" s="1230"/>
    </row>
    <row r="459" spans="2:13">
      <c r="B459" s="1229"/>
      <c r="C459" s="1229"/>
      <c r="D459" s="1229"/>
      <c r="E459" s="1229"/>
      <c r="F459" s="1229"/>
      <c r="G459" s="1229"/>
      <c r="H459" s="1229"/>
      <c r="I459" s="1229"/>
      <c r="J459" s="1229"/>
      <c r="K459" s="1229"/>
      <c r="L459" s="1229"/>
      <c r="M459" s="1230"/>
    </row>
    <row r="460" spans="2:13">
      <c r="B460" s="1229"/>
      <c r="C460" s="1229"/>
      <c r="D460" s="1229"/>
      <c r="E460" s="1229"/>
      <c r="F460" s="1229"/>
      <c r="G460" s="1229"/>
      <c r="H460" s="1229"/>
      <c r="I460" s="1229"/>
      <c r="J460" s="1229"/>
      <c r="K460" s="1229"/>
      <c r="L460" s="1229"/>
      <c r="M460" s="1230"/>
    </row>
    <row r="461" spans="2:13">
      <c r="B461" s="1229"/>
      <c r="C461" s="1229"/>
      <c r="D461" s="1229"/>
      <c r="E461" s="1229"/>
      <c r="F461" s="1229"/>
      <c r="G461" s="1229"/>
      <c r="H461" s="1229"/>
      <c r="I461" s="1229"/>
      <c r="J461" s="1229"/>
      <c r="K461" s="1229"/>
      <c r="L461" s="1229"/>
      <c r="M461" s="1230"/>
    </row>
    <row r="462" spans="2:13">
      <c r="B462" s="1229"/>
      <c r="C462" s="1229"/>
      <c r="D462" s="1229"/>
      <c r="E462" s="1229"/>
      <c r="F462" s="1229"/>
      <c r="G462" s="1229"/>
      <c r="H462" s="1229"/>
      <c r="I462" s="1229"/>
      <c r="J462" s="1229"/>
      <c r="K462" s="1229"/>
      <c r="L462" s="1229"/>
      <c r="M462" s="1230"/>
    </row>
    <row r="463" spans="2:13">
      <c r="B463" s="1229"/>
      <c r="C463" s="1229"/>
      <c r="D463" s="1229"/>
      <c r="E463" s="1229"/>
      <c r="F463" s="1229"/>
      <c r="G463" s="1229"/>
      <c r="H463" s="1229"/>
      <c r="I463" s="1229"/>
      <c r="J463" s="1229"/>
      <c r="K463" s="1229"/>
      <c r="L463" s="1229"/>
      <c r="M463" s="1230"/>
    </row>
    <row r="464" spans="2:13">
      <c r="B464" s="1229"/>
      <c r="C464" s="1229"/>
      <c r="D464" s="1229"/>
      <c r="E464" s="1229"/>
      <c r="F464" s="1229"/>
      <c r="G464" s="1229"/>
      <c r="H464" s="1229"/>
      <c r="I464" s="1229"/>
      <c r="J464" s="1229"/>
      <c r="K464" s="1229"/>
      <c r="L464" s="1229"/>
      <c r="M464" s="1230"/>
    </row>
    <row r="465" spans="2:13">
      <c r="B465" s="1229"/>
      <c r="C465" s="1229"/>
      <c r="D465" s="1229"/>
      <c r="E465" s="1229"/>
      <c r="F465" s="1229"/>
      <c r="G465" s="1229"/>
      <c r="H465" s="1229"/>
      <c r="I465" s="1229"/>
      <c r="J465" s="1229"/>
      <c r="K465" s="1229"/>
      <c r="L465" s="1229"/>
      <c r="M465" s="1230"/>
    </row>
    <row r="466" spans="2:13">
      <c r="B466" s="1229"/>
      <c r="C466" s="1229"/>
      <c r="D466" s="1229"/>
      <c r="E466" s="1229"/>
      <c r="F466" s="1229"/>
      <c r="G466" s="1229"/>
      <c r="H466" s="1229"/>
      <c r="I466" s="1229"/>
      <c r="J466" s="1229"/>
      <c r="K466" s="1229"/>
      <c r="L466" s="1229"/>
      <c r="M466" s="1230"/>
    </row>
    <row r="467" spans="2:13">
      <c r="B467" s="1229"/>
      <c r="C467" s="1229"/>
      <c r="D467" s="1229"/>
      <c r="E467" s="1229"/>
      <c r="F467" s="1229"/>
      <c r="G467" s="1229"/>
      <c r="H467" s="1229"/>
      <c r="I467" s="1229"/>
      <c r="J467" s="1229"/>
      <c r="K467" s="1229"/>
      <c r="L467" s="1229"/>
      <c r="M467" s="1230"/>
    </row>
    <row r="468" spans="2:13">
      <c r="B468" s="1229"/>
      <c r="C468" s="1229"/>
      <c r="D468" s="1229"/>
      <c r="E468" s="1229"/>
      <c r="F468" s="1229"/>
      <c r="G468" s="1229"/>
      <c r="H468" s="1229"/>
      <c r="I468" s="1229"/>
      <c r="J468" s="1229"/>
      <c r="K468" s="1229"/>
      <c r="L468" s="1229"/>
      <c r="M468" s="1230"/>
    </row>
    <row r="469" spans="2:13">
      <c r="B469" s="1229"/>
      <c r="C469" s="1229"/>
      <c r="D469" s="1229"/>
      <c r="E469" s="1229"/>
      <c r="F469" s="1229"/>
      <c r="G469" s="1229"/>
      <c r="H469" s="1229"/>
      <c r="I469" s="1229"/>
      <c r="J469" s="1229"/>
      <c r="K469" s="1229"/>
      <c r="L469" s="1229"/>
      <c r="M469" s="1230"/>
    </row>
    <row r="470" spans="2:13">
      <c r="B470" s="1229"/>
      <c r="C470" s="1229"/>
      <c r="D470" s="1229"/>
      <c r="E470" s="1229"/>
      <c r="F470" s="1229"/>
      <c r="G470" s="1229"/>
      <c r="H470" s="1229"/>
      <c r="I470" s="1229"/>
      <c r="J470" s="1229"/>
      <c r="K470" s="1229"/>
      <c r="L470" s="1229"/>
      <c r="M470" s="1230"/>
    </row>
    <row r="471" spans="2:13">
      <c r="B471" s="1229"/>
      <c r="C471" s="1229"/>
      <c r="D471" s="1229"/>
      <c r="E471" s="1229"/>
      <c r="F471" s="1229"/>
      <c r="G471" s="1229"/>
      <c r="H471" s="1229"/>
      <c r="I471" s="1229"/>
      <c r="J471" s="1229"/>
      <c r="K471" s="1229"/>
      <c r="L471" s="1229"/>
      <c r="M471" s="1230"/>
    </row>
    <row r="472" spans="2:13">
      <c r="B472" s="1229"/>
      <c r="C472" s="1229"/>
      <c r="D472" s="1229"/>
      <c r="E472" s="1229"/>
      <c r="F472" s="1229"/>
      <c r="G472" s="1229"/>
      <c r="H472" s="1229"/>
      <c r="I472" s="1229"/>
      <c r="J472" s="1229"/>
      <c r="K472" s="1229"/>
      <c r="L472" s="1229"/>
      <c r="M472" s="1230"/>
    </row>
    <row r="473" spans="2:13">
      <c r="B473" s="1229"/>
      <c r="C473" s="1229"/>
      <c r="D473" s="1229"/>
      <c r="E473" s="1229"/>
      <c r="F473" s="1229"/>
      <c r="G473" s="1229"/>
      <c r="H473" s="1229"/>
      <c r="I473" s="1229"/>
      <c r="J473" s="1229"/>
      <c r="K473" s="1229"/>
      <c r="L473" s="1229"/>
      <c r="M473" s="1230"/>
    </row>
    <row r="474" spans="2:13">
      <c r="B474" s="1229"/>
      <c r="C474" s="1229"/>
      <c r="D474" s="1229"/>
      <c r="E474" s="1229"/>
      <c r="F474" s="1229"/>
      <c r="G474" s="1229"/>
      <c r="H474" s="1229"/>
      <c r="I474" s="1229"/>
      <c r="J474" s="1229"/>
      <c r="K474" s="1229"/>
      <c r="L474" s="1229"/>
      <c r="M474" s="1230"/>
    </row>
    <row r="475" spans="2:13">
      <c r="B475" s="1229"/>
      <c r="C475" s="1229"/>
      <c r="D475" s="1229"/>
      <c r="E475" s="1229"/>
      <c r="F475" s="1229"/>
      <c r="G475" s="1229"/>
      <c r="H475" s="1229"/>
      <c r="I475" s="1229"/>
      <c r="J475" s="1229"/>
      <c r="K475" s="1229"/>
      <c r="L475" s="1229"/>
      <c r="M475" s="1230"/>
    </row>
    <row r="476" spans="2:13">
      <c r="B476" s="1229"/>
      <c r="C476" s="1229"/>
      <c r="D476" s="1229"/>
      <c r="E476" s="1229"/>
      <c r="F476" s="1229"/>
      <c r="G476" s="1229"/>
      <c r="H476" s="1229"/>
      <c r="I476" s="1229"/>
      <c r="J476" s="1229"/>
      <c r="K476" s="1229"/>
      <c r="L476" s="1229"/>
      <c r="M476" s="1230"/>
    </row>
    <row r="477" spans="2:13">
      <c r="B477" s="1229"/>
      <c r="C477" s="1229"/>
      <c r="D477" s="1229"/>
      <c r="E477" s="1229"/>
      <c r="F477" s="1229"/>
      <c r="G477" s="1229"/>
      <c r="H477" s="1229"/>
      <c r="I477" s="1229"/>
      <c r="J477" s="1229"/>
      <c r="K477" s="1229"/>
      <c r="L477" s="1229"/>
      <c r="M477" s="1230"/>
    </row>
    <row r="478" spans="2:13">
      <c r="B478" s="1229"/>
      <c r="C478" s="1229"/>
      <c r="D478" s="1229"/>
      <c r="E478" s="1229"/>
      <c r="F478" s="1229"/>
      <c r="G478" s="1229"/>
      <c r="H478" s="1229"/>
      <c r="I478" s="1229"/>
      <c r="J478" s="1229"/>
      <c r="K478" s="1229"/>
      <c r="L478" s="1229"/>
      <c r="M478" s="1230"/>
    </row>
    <row r="479" spans="2:13">
      <c r="B479" s="1229"/>
      <c r="C479" s="1229"/>
      <c r="D479" s="1229"/>
      <c r="E479" s="1229"/>
      <c r="F479" s="1229"/>
      <c r="G479" s="1229"/>
      <c r="H479" s="1229"/>
      <c r="I479" s="1229"/>
      <c r="J479" s="1229"/>
      <c r="K479" s="1229"/>
      <c r="L479" s="1229"/>
      <c r="M479" s="1230"/>
    </row>
    <row r="480" spans="2:13">
      <c r="B480" s="1229"/>
      <c r="C480" s="1229"/>
      <c r="D480" s="1229"/>
      <c r="E480" s="1229"/>
      <c r="F480" s="1229"/>
      <c r="G480" s="1229"/>
      <c r="H480" s="1229"/>
      <c r="I480" s="1229"/>
      <c r="J480" s="1229"/>
      <c r="K480" s="1229"/>
      <c r="L480" s="1229"/>
      <c r="M480" s="1230"/>
    </row>
    <row r="481" spans="2:13">
      <c r="B481" s="1229"/>
      <c r="C481" s="1229"/>
      <c r="D481" s="1229"/>
      <c r="E481" s="1229"/>
      <c r="F481" s="1229"/>
      <c r="G481" s="1229"/>
      <c r="H481" s="1229"/>
      <c r="I481" s="1229"/>
      <c r="J481" s="1229"/>
      <c r="K481" s="1229"/>
      <c r="L481" s="1229"/>
      <c r="M481" s="1230"/>
    </row>
    <row r="482" spans="2:13">
      <c r="B482" s="1229"/>
      <c r="C482" s="1229"/>
      <c r="D482" s="1229"/>
      <c r="E482" s="1229"/>
      <c r="F482" s="1229"/>
      <c r="G482" s="1229"/>
      <c r="H482" s="1229"/>
      <c r="I482" s="1229"/>
      <c r="J482" s="1229"/>
      <c r="K482" s="1229"/>
      <c r="L482" s="1229"/>
      <c r="M482" s="1230"/>
    </row>
    <row r="483" spans="2:13">
      <c r="B483" s="1229"/>
      <c r="C483" s="1229"/>
      <c r="D483" s="1229"/>
      <c r="E483" s="1229"/>
      <c r="F483" s="1229"/>
      <c r="G483" s="1229"/>
      <c r="H483" s="1229"/>
      <c r="I483" s="1229"/>
      <c r="J483" s="1229"/>
      <c r="K483" s="1229"/>
      <c r="L483" s="1229"/>
      <c r="M483" s="1230"/>
    </row>
    <row r="484" spans="2:13">
      <c r="B484" s="1229"/>
      <c r="C484" s="1229"/>
      <c r="D484" s="1229"/>
      <c r="E484" s="1229"/>
      <c r="F484" s="1229"/>
      <c r="G484" s="1229"/>
      <c r="H484" s="1229"/>
      <c r="I484" s="1229"/>
      <c r="J484" s="1229"/>
      <c r="K484" s="1229"/>
      <c r="L484" s="1229"/>
      <c r="M484" s="1230"/>
    </row>
    <row r="485" spans="2:13">
      <c r="B485" s="1229"/>
      <c r="C485" s="1229"/>
      <c r="D485" s="1229"/>
      <c r="E485" s="1229"/>
      <c r="F485" s="1229"/>
      <c r="G485" s="1229"/>
      <c r="H485" s="1229"/>
      <c r="I485" s="1229"/>
      <c r="J485" s="1229"/>
      <c r="K485" s="1229"/>
      <c r="L485" s="1229"/>
      <c r="M485" s="1230"/>
    </row>
    <row r="486" spans="2:13">
      <c r="B486" s="1229"/>
      <c r="C486" s="1229"/>
      <c r="D486" s="1229"/>
      <c r="E486" s="1229"/>
      <c r="F486" s="1229"/>
      <c r="G486" s="1229"/>
      <c r="H486" s="1229"/>
      <c r="I486" s="1229"/>
      <c r="J486" s="1229"/>
      <c r="K486" s="1229"/>
      <c r="L486" s="1229"/>
      <c r="M486" s="1230"/>
    </row>
    <row r="487" spans="2:13">
      <c r="B487" s="1229"/>
      <c r="C487" s="1229"/>
      <c r="D487" s="1229"/>
      <c r="E487" s="1229"/>
      <c r="F487" s="1229"/>
      <c r="G487" s="1229"/>
      <c r="H487" s="1229"/>
      <c r="I487" s="1229"/>
      <c r="J487" s="1229"/>
      <c r="K487" s="1229"/>
      <c r="L487" s="1229"/>
      <c r="M487" s="1230"/>
    </row>
    <row r="488" spans="2:13">
      <c r="B488" s="1229"/>
      <c r="C488" s="1229"/>
      <c r="D488" s="1229"/>
      <c r="E488" s="1229"/>
      <c r="F488" s="1229"/>
      <c r="G488" s="1229"/>
      <c r="H488" s="1229"/>
      <c r="I488" s="1229"/>
      <c r="J488" s="1229"/>
      <c r="K488" s="1229"/>
      <c r="L488" s="1229"/>
      <c r="M488" s="1230"/>
    </row>
    <row r="489" spans="2:13">
      <c r="B489" s="1229"/>
      <c r="C489" s="1229"/>
      <c r="D489" s="1229"/>
      <c r="E489" s="1229"/>
      <c r="F489" s="1229"/>
      <c r="G489" s="1229"/>
      <c r="H489" s="1229"/>
      <c r="I489" s="1229"/>
      <c r="J489" s="1229"/>
      <c r="K489" s="1229"/>
      <c r="L489" s="1229"/>
      <c r="M489" s="1230"/>
    </row>
    <row r="490" spans="2:13">
      <c r="B490" s="1229"/>
      <c r="C490" s="1229"/>
      <c r="D490" s="1229"/>
      <c r="E490" s="1229"/>
      <c r="F490" s="1229"/>
      <c r="G490" s="1229"/>
      <c r="H490" s="1229"/>
      <c r="I490" s="1229"/>
      <c r="J490" s="1229"/>
      <c r="K490" s="1229"/>
      <c r="L490" s="1229"/>
      <c r="M490" s="1230"/>
    </row>
    <row r="491" spans="2:13">
      <c r="B491" s="1229"/>
      <c r="C491" s="1229"/>
      <c r="D491" s="1229"/>
      <c r="E491" s="1229"/>
      <c r="F491" s="1229"/>
      <c r="G491" s="1229"/>
      <c r="H491" s="1229"/>
      <c r="I491" s="1229"/>
      <c r="J491" s="1229"/>
      <c r="K491" s="1229"/>
      <c r="L491" s="1229"/>
      <c r="M491" s="1230"/>
    </row>
    <row r="492" spans="2:13">
      <c r="B492" s="1229"/>
      <c r="C492" s="1229"/>
      <c r="D492" s="1229"/>
      <c r="E492" s="1229"/>
      <c r="F492" s="1229"/>
      <c r="G492" s="1229"/>
      <c r="H492" s="1229"/>
      <c r="I492" s="1229"/>
      <c r="J492" s="1229"/>
      <c r="K492" s="1229"/>
      <c r="L492" s="1229"/>
      <c r="M492" s="1230"/>
    </row>
    <row r="493" spans="2:13">
      <c r="B493" s="1229"/>
      <c r="C493" s="1229"/>
      <c r="D493" s="1229"/>
      <c r="E493" s="1229"/>
      <c r="F493" s="1229"/>
      <c r="G493" s="1229"/>
      <c r="H493" s="1229"/>
      <c r="I493" s="1229"/>
      <c r="J493" s="1229"/>
      <c r="K493" s="1229"/>
      <c r="L493" s="1229"/>
      <c r="M493" s="1230"/>
    </row>
    <row r="494" spans="2:13">
      <c r="B494" s="1229"/>
      <c r="C494" s="1229"/>
      <c r="D494" s="1229"/>
      <c r="E494" s="1229"/>
      <c r="F494" s="1229"/>
      <c r="G494" s="1229"/>
      <c r="H494" s="1229"/>
      <c r="I494" s="1229"/>
      <c r="J494" s="1229"/>
      <c r="K494" s="1229"/>
      <c r="L494" s="1229"/>
      <c r="M494" s="1230"/>
    </row>
    <row r="495" spans="2:13">
      <c r="B495" s="1229"/>
      <c r="C495" s="1229"/>
      <c r="D495" s="1229"/>
      <c r="E495" s="1229"/>
      <c r="F495" s="1229"/>
      <c r="G495" s="1229"/>
      <c r="H495" s="1229"/>
      <c r="I495" s="1229"/>
      <c r="J495" s="1229"/>
      <c r="K495" s="1229"/>
      <c r="L495" s="1229"/>
      <c r="M495" s="1230"/>
    </row>
  </sheetData>
  <sheetProtection algorithmName="SHA-512" hashValue="pneAlnnBDHD6KRxEJzF02EQDkbraLWzNeIc6BdsCT3+42Q8dt/z3ePMBhjulukkIBuaJY+etZA4H/nLrppbuaQ==" saltValue="QZNOgyqB4bxToJiyhi1rMQ==" spinCount="100000" sheet="1" formatCells="0" formatColumns="0" formatRows="0" sort="0" autoFilter="0"/>
  <autoFilter ref="AY11:AY411" xr:uid="{12455542-A36C-492D-90AA-570031E4E39B}"/>
  <dataConsolidate/>
  <mergeCells count="4812">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T65" sqref="T65"/>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3.44140625" customWidth="1"/>
    <col min="34" max="34" width="4" customWidth="1"/>
    <col min="35" max="35" width="2" customWidth="1"/>
    <col min="36" max="36" width="2.44140625" customWidth="1"/>
    <col min="37" max="37" width="6.44140625" customWidth="1"/>
    <col min="38" max="43" width="9.109375" customWidth="1"/>
    <col min="44" max="44" width="9.44140625" bestFit="1" customWidth="1"/>
    <col min="47" max="47" width="4.5546875" customWidth="1"/>
    <col min="49" max="55" width="0" hidden="1" customWidth="1"/>
  </cols>
  <sheetData>
    <row r="1" spans="1:55" ht="27" customHeight="1" thickBot="1">
      <c r="A1" s="64" t="s">
        <v>361</v>
      </c>
      <c r="B1" s="66"/>
      <c r="C1" s="66"/>
      <c r="D1" s="66"/>
      <c r="E1" s="66"/>
      <c r="F1" s="66"/>
      <c r="G1" s="66"/>
      <c r="H1" s="66"/>
      <c r="I1" s="66"/>
      <c r="J1" s="66"/>
      <c r="K1" s="66"/>
      <c r="L1" s="66"/>
      <c r="M1" s="66"/>
      <c r="N1" s="66"/>
      <c r="O1" s="66"/>
      <c r="P1" s="66"/>
      <c r="Q1" s="66"/>
      <c r="R1" s="66"/>
      <c r="S1" s="66"/>
      <c r="T1" s="66"/>
      <c r="U1" s="66"/>
      <c r="V1" s="66"/>
      <c r="W1" s="61"/>
      <c r="X1" s="61"/>
      <c r="Y1" s="61"/>
      <c r="Z1" s="61"/>
      <c r="AA1" s="61"/>
      <c r="AB1" s="936" t="s">
        <v>135</v>
      </c>
      <c r="AC1" s="937"/>
      <c r="AD1" s="937"/>
      <c r="AE1" s="936" t="str">
        <f>IF(基本情報入力シート!AA16&lt;&gt;"", 基本情報入力シート!AA16, "")</f>
        <v/>
      </c>
      <c r="AF1" s="937"/>
      <c r="AG1" s="937"/>
      <c r="AH1" s="937"/>
      <c r="AI1" s="962"/>
      <c r="AJ1" s="61"/>
      <c r="AK1" s="152"/>
      <c r="AL1" s="153"/>
      <c r="AM1" s="153"/>
      <c r="AN1" s="153"/>
      <c r="AO1" s="691"/>
      <c r="AP1" s="153"/>
      <c r="AQ1" s="153"/>
      <c r="AR1" s="153"/>
      <c r="AS1" s="153"/>
      <c r="AT1" s="153"/>
      <c r="AU1" s="153"/>
      <c r="AV1" s="153"/>
      <c r="AW1" s="154"/>
      <c r="AX1" s="144"/>
      <c r="AY1" s="836" t="s">
        <v>136</v>
      </c>
      <c r="AZ1" s="836"/>
      <c r="BA1" s="836"/>
      <c r="BB1" s="836"/>
      <c r="BC1" s="836"/>
    </row>
    <row r="2" spans="1:55" ht="12.6" customHeight="1">
      <c r="A2" s="1309" t="str">
        <f>IF(AY2="加算様式を指定権者に提出", "！基本情報入力シート「１　提出の目的と提出先の自治体名」にて「加算様式を指定権者に提出」が選択されているため、この様式はグレーアウトされています。", "")</f>
        <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c r="AE2" s="1309"/>
      <c r="AF2" s="1309"/>
      <c r="AG2" s="1309"/>
      <c r="AH2" s="1309"/>
      <c r="AI2" s="1309"/>
      <c r="AJ2" s="1310"/>
      <c r="AK2" s="155"/>
      <c r="AL2" s="156"/>
      <c r="AM2" s="156"/>
      <c r="AN2" s="689"/>
      <c r="AO2" s="145"/>
      <c r="AP2" s="690"/>
      <c r="AQ2" s="156"/>
      <c r="AR2" s="156"/>
      <c r="AS2" s="156"/>
      <c r="AT2" s="156"/>
      <c r="AU2" s="156"/>
      <c r="AV2" s="156"/>
      <c r="AW2" s="157"/>
      <c r="AY2" s="836" t="str">
        <f>IF(基本情報入力シート!V14="", "", 基本情報入力シート!V14)</f>
        <v/>
      </c>
      <c r="AZ2" s="836"/>
      <c r="BA2" s="836"/>
      <c r="BB2" s="836"/>
      <c r="BC2" s="836"/>
    </row>
    <row r="3" spans="1:55" ht="14.4" customHeight="1" thickBot="1">
      <c r="A3" s="102" t="s">
        <v>138</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2"/>
      <c r="AP3" s="159"/>
      <c r="AQ3" s="159"/>
      <c r="AR3" s="159"/>
      <c r="AS3" s="159"/>
      <c r="AT3" s="159"/>
      <c r="AU3" s="159"/>
      <c r="AV3" s="159"/>
      <c r="AW3" s="160"/>
      <c r="AY3" s="836"/>
      <c r="AZ3" s="836"/>
      <c r="BA3" s="836"/>
      <c r="BB3" s="836"/>
      <c r="BC3" s="836"/>
    </row>
    <row r="4" spans="1:55" s="29" customFormat="1" ht="13.5" customHeight="1">
      <c r="A4" s="1289" t="s">
        <v>14</v>
      </c>
      <c r="B4" s="1290"/>
      <c r="C4" s="1290"/>
      <c r="D4" s="1290"/>
      <c r="E4" s="1290"/>
      <c r="F4" s="1291"/>
      <c r="G4" s="1278" t="str">
        <f>IF(基本情報入力シート!L21="","",基本情報入力シート!L21)</f>
        <v/>
      </c>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03"/>
    </row>
    <row r="5" spans="1:55" s="29" customFormat="1" ht="14.25" customHeight="1">
      <c r="A5" s="1292" t="s">
        <v>139</v>
      </c>
      <c r="B5" s="1293"/>
      <c r="C5" s="1293"/>
      <c r="D5" s="1293"/>
      <c r="E5" s="1293"/>
      <c r="F5" s="1294"/>
      <c r="G5" s="1280" t="str">
        <f>IF(基本情報入力シート!L22="","",基本情報入力シート!L22)</f>
        <v/>
      </c>
      <c r="H5" s="1281"/>
      <c r="I5" s="1281"/>
      <c r="J5" s="1281"/>
      <c r="K5" s="1281"/>
      <c r="L5" s="1281"/>
      <c r="M5" s="1281"/>
      <c r="N5" s="1281"/>
      <c r="O5" s="1281"/>
      <c r="P5" s="1281"/>
      <c r="Q5" s="1281"/>
      <c r="R5" s="1281"/>
      <c r="S5" s="1281"/>
      <c r="T5" s="1281"/>
      <c r="U5" s="1281"/>
      <c r="V5" s="1281"/>
      <c r="W5" s="1281"/>
      <c r="X5" s="1281"/>
      <c r="Y5" s="1281"/>
      <c r="Z5" s="1281"/>
      <c r="AA5" s="1281"/>
      <c r="AB5" s="1281"/>
      <c r="AC5" s="1281"/>
      <c r="AD5" s="1281"/>
      <c r="AE5" s="1281"/>
      <c r="AF5" s="1281"/>
      <c r="AG5" s="1281"/>
      <c r="AH5" s="1281"/>
      <c r="AI5" s="1281"/>
      <c r="AJ5" s="103"/>
    </row>
    <row r="6" spans="1:55" s="29" customFormat="1" ht="12.75" customHeight="1">
      <c r="A6" s="1011" t="s">
        <v>140</v>
      </c>
      <c r="B6" s="1012"/>
      <c r="C6" s="1012"/>
      <c r="D6" s="1012"/>
      <c r="E6" s="1012"/>
      <c r="F6" s="1273"/>
      <c r="G6" s="110" t="s">
        <v>17</v>
      </c>
      <c r="H6" s="1274" t="str">
        <f>IF(基本情報入力シート!AM24="－","",基本情報入力シート!AM24)</f>
        <v>-</v>
      </c>
      <c r="I6" s="1274"/>
      <c r="J6" s="1274"/>
      <c r="K6" s="1274"/>
      <c r="L6" s="1274"/>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 customHeight="1">
      <c r="A7" s="1269"/>
      <c r="B7" s="1270"/>
      <c r="C7" s="1270"/>
      <c r="D7" s="1270"/>
      <c r="E7" s="1270"/>
      <c r="F7" s="1271"/>
      <c r="G7" s="1282" t="str">
        <f>IF(基本情報入力シート!L24="","",基本情報入力シート!L24)</f>
        <v/>
      </c>
      <c r="H7" s="1283"/>
      <c r="I7" s="1283"/>
      <c r="J7" s="1283"/>
      <c r="K7" s="1283"/>
      <c r="L7" s="1283"/>
      <c r="M7" s="1283"/>
      <c r="N7" s="1283"/>
      <c r="O7" s="1283"/>
      <c r="P7" s="1283"/>
      <c r="Q7" s="1283"/>
      <c r="R7" s="1283"/>
      <c r="S7" s="1283"/>
      <c r="T7" s="1283"/>
      <c r="U7" s="1283"/>
      <c r="V7" s="1283"/>
      <c r="W7" s="1283"/>
      <c r="X7" s="1283"/>
      <c r="Y7" s="1283"/>
      <c r="Z7" s="1283"/>
      <c r="AA7" s="1283"/>
      <c r="AB7" s="1283"/>
      <c r="AC7" s="1283"/>
      <c r="AD7" s="1283"/>
      <c r="AE7" s="1283"/>
      <c r="AF7" s="1283"/>
      <c r="AG7" s="1283"/>
      <c r="AH7" s="1283"/>
      <c r="AI7" s="1283"/>
      <c r="AJ7" s="103"/>
    </row>
    <row r="8" spans="1:55" s="29" customFormat="1" ht="11.4" customHeight="1">
      <c r="A8" s="1269"/>
      <c r="B8" s="1270"/>
      <c r="C8" s="1270"/>
      <c r="D8" s="1270"/>
      <c r="E8" s="1270"/>
      <c r="F8" s="1271"/>
      <c r="G8" s="1284" t="str">
        <f>IF(基本情報入力シート!L25="","",基本情報入力シート!L25)</f>
        <v/>
      </c>
      <c r="H8" s="1285"/>
      <c r="I8" s="1285"/>
      <c r="J8" s="1285"/>
      <c r="K8" s="1285"/>
      <c r="L8" s="1285"/>
      <c r="M8" s="1285"/>
      <c r="N8" s="1285"/>
      <c r="O8" s="1285"/>
      <c r="P8" s="1285"/>
      <c r="Q8" s="1285"/>
      <c r="R8" s="1285"/>
      <c r="S8" s="1285"/>
      <c r="T8" s="1285"/>
      <c r="U8" s="1285"/>
      <c r="V8" s="1285"/>
      <c r="W8" s="1285"/>
      <c r="X8" s="1285"/>
      <c r="Y8" s="1285"/>
      <c r="Z8" s="1285"/>
      <c r="AA8" s="1285"/>
      <c r="AB8" s="1285"/>
      <c r="AC8" s="1285"/>
      <c r="AD8" s="1285"/>
      <c r="AE8" s="1285"/>
      <c r="AF8" s="1285"/>
      <c r="AG8" s="1285"/>
      <c r="AH8" s="1285"/>
      <c r="AI8" s="1285"/>
      <c r="AJ8" s="103"/>
    </row>
    <row r="9" spans="1:55" s="29" customFormat="1" ht="13.5" customHeight="1">
      <c r="A9" s="1275" t="s">
        <v>14</v>
      </c>
      <c r="B9" s="1276"/>
      <c r="C9" s="1276"/>
      <c r="D9" s="1276"/>
      <c r="E9" s="1276"/>
      <c r="F9" s="1277"/>
      <c r="G9" s="1322" t="str">
        <f>IF(基本情報入力シート!L29="","",基本情報入力シート!L29)</f>
        <v/>
      </c>
      <c r="H9" s="1323"/>
      <c r="I9" s="1323"/>
      <c r="J9" s="1323"/>
      <c r="K9" s="1323"/>
      <c r="L9" s="1323"/>
      <c r="M9" s="1323"/>
      <c r="N9" s="1323"/>
      <c r="O9" s="1323"/>
      <c r="P9" s="1323"/>
      <c r="Q9" s="1323"/>
      <c r="R9" s="1323"/>
      <c r="S9" s="1323"/>
      <c r="T9" s="1323"/>
      <c r="U9" s="1323"/>
      <c r="V9" s="1323"/>
      <c r="W9" s="1323"/>
      <c r="X9" s="1323"/>
      <c r="Y9" s="1323"/>
      <c r="Z9" s="1323"/>
      <c r="AA9" s="1323"/>
      <c r="AB9" s="1323"/>
      <c r="AC9" s="1323"/>
      <c r="AD9" s="1323"/>
      <c r="AE9" s="1323"/>
      <c r="AF9" s="1323"/>
      <c r="AG9" s="1323"/>
      <c r="AH9" s="1323"/>
      <c r="AI9" s="1323"/>
      <c r="AJ9" s="103"/>
    </row>
    <row r="10" spans="1:55" s="29" customFormat="1">
      <c r="A10" s="1269" t="s">
        <v>141</v>
      </c>
      <c r="B10" s="1270"/>
      <c r="C10" s="1270"/>
      <c r="D10" s="1270"/>
      <c r="E10" s="1270"/>
      <c r="F10" s="1271"/>
      <c r="G10" s="1324" t="str">
        <f>IF(基本情報入力シート!L30="","",基本情報入力シート!L30)</f>
        <v/>
      </c>
      <c r="H10" s="1325"/>
      <c r="I10" s="1325"/>
      <c r="J10" s="1325"/>
      <c r="K10" s="1325"/>
      <c r="L10" s="1325"/>
      <c r="M10" s="1325"/>
      <c r="N10" s="1325"/>
      <c r="O10" s="1325"/>
      <c r="P10" s="1325"/>
      <c r="Q10" s="1325"/>
      <c r="R10" s="1325"/>
      <c r="S10" s="1325"/>
      <c r="T10" s="1325"/>
      <c r="U10" s="1325"/>
      <c r="V10" s="1325"/>
      <c r="W10" s="1325"/>
      <c r="X10" s="1325"/>
      <c r="Y10" s="1325"/>
      <c r="Z10" s="1325"/>
      <c r="AA10" s="1325"/>
      <c r="AB10" s="1325"/>
      <c r="AC10" s="1325"/>
      <c r="AD10" s="1325"/>
      <c r="AE10" s="1325"/>
      <c r="AF10" s="1325"/>
      <c r="AG10" s="1325"/>
      <c r="AH10" s="1325"/>
      <c r="AI10" s="1325"/>
      <c r="AJ10" s="103"/>
    </row>
    <row r="11" spans="1:55" s="29" customFormat="1" ht="13.5" customHeight="1">
      <c r="A11" s="1272" t="s">
        <v>142</v>
      </c>
      <c r="B11" s="1272"/>
      <c r="C11" s="1272"/>
      <c r="D11" s="1272"/>
      <c r="E11" s="1272"/>
      <c r="F11" s="1272"/>
      <c r="G11" s="878" t="s">
        <v>28</v>
      </c>
      <c r="H11" s="879"/>
      <c r="I11" s="879"/>
      <c r="J11" s="879"/>
      <c r="K11" s="1295" t="str">
        <f>IF(基本情報入力シート!L31="","",基本情報入力シート!L31)</f>
        <v/>
      </c>
      <c r="L11" s="1296"/>
      <c r="M11" s="1296"/>
      <c r="N11" s="1296"/>
      <c r="O11" s="1296"/>
      <c r="P11" s="1296"/>
      <c r="Q11" s="1296"/>
      <c r="R11" s="1296"/>
      <c r="S11" s="1296"/>
      <c r="T11" s="1297"/>
      <c r="U11" s="1286" t="s">
        <v>29</v>
      </c>
      <c r="V11" s="1287"/>
      <c r="W11" s="1287"/>
      <c r="X11" s="1288"/>
      <c r="Y11" s="1295" t="str">
        <f>IF(基本情報入力シート!L32="","",基本情報入力シート!L32)</f>
        <v/>
      </c>
      <c r="Z11" s="1296"/>
      <c r="AA11" s="1296"/>
      <c r="AB11" s="1296"/>
      <c r="AC11" s="1296"/>
      <c r="AD11" s="1296"/>
      <c r="AE11" s="1296"/>
      <c r="AF11" s="1296"/>
      <c r="AG11" s="1296"/>
      <c r="AH11" s="1296"/>
      <c r="AI11" s="1296"/>
      <c r="AJ11" s="103"/>
      <c r="AT11" s="30"/>
      <c r="AU11" s="30"/>
    </row>
    <row r="12" spans="1:55" s="29" customFormat="1" ht="7.2"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 customHeight="1" thickBot="1">
      <c r="A13" s="213" t="s">
        <v>362</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303" t="str">
        <f>IF(G5="", "", IF(AND(OR(A15="✓", A16="✓", A17="✓"), OR(A19="✓",AND(A20="✓", M21&lt;&gt;""))), "○", "×"))</f>
        <v/>
      </c>
      <c r="AI13" s="1304"/>
      <c r="AK13" s="1316" t="s">
        <v>363</v>
      </c>
      <c r="AL13" s="1317"/>
      <c r="AM13" s="1317"/>
      <c r="AN13" s="1317"/>
      <c r="AO13" s="1317"/>
      <c r="AP13" s="1317"/>
      <c r="AQ13" s="1317"/>
      <c r="AR13" s="1317"/>
      <c r="AS13" s="1317"/>
      <c r="AT13" s="1317"/>
      <c r="AU13" s="1317"/>
      <c r="AV13" s="1318"/>
    </row>
    <row r="14" spans="1:55" ht="27.6" customHeight="1" thickBot="1">
      <c r="A14" s="1253" t="s">
        <v>364</v>
      </c>
      <c r="B14" s="1254"/>
      <c r="C14" s="1254"/>
      <c r="D14" s="1254"/>
      <c r="E14" s="1254"/>
      <c r="F14" s="1254"/>
      <c r="G14" s="1254"/>
      <c r="H14" s="1254"/>
      <c r="I14" s="1254"/>
      <c r="J14" s="1254"/>
      <c r="K14" s="1254"/>
      <c r="L14" s="1254"/>
      <c r="M14" s="1254"/>
      <c r="N14" s="1254"/>
      <c r="O14" s="1254"/>
      <c r="P14" s="1254"/>
      <c r="Q14" s="1254"/>
      <c r="R14" s="1254"/>
      <c r="S14" s="1254"/>
      <c r="T14" s="1254"/>
      <c r="U14" s="1254"/>
      <c r="V14" s="1254"/>
      <c r="W14" s="1254"/>
      <c r="X14" s="1254"/>
      <c r="Y14" s="1254"/>
      <c r="Z14" s="1254"/>
      <c r="AA14" s="1254"/>
      <c r="AB14" s="1254"/>
      <c r="AC14" s="1254"/>
      <c r="AD14" s="1254"/>
      <c r="AE14" s="1254"/>
      <c r="AF14" s="1254"/>
      <c r="AG14" s="1254"/>
      <c r="AH14" s="1254"/>
      <c r="AI14" s="1255"/>
      <c r="AJ14" s="66"/>
      <c r="AR14" s="31"/>
    </row>
    <row r="15" spans="1:55" ht="19.95" customHeight="1">
      <c r="A15" s="148"/>
      <c r="B15" s="1259" t="s">
        <v>365</v>
      </c>
      <c r="C15" s="1259"/>
      <c r="D15" s="1259"/>
      <c r="E15" s="1259"/>
      <c r="F15" s="1259"/>
      <c r="G15" s="1259"/>
      <c r="H15" s="1259"/>
      <c r="I15" s="1259"/>
      <c r="J15" s="1259"/>
      <c r="K15" s="1259"/>
      <c r="L15" s="1259"/>
      <c r="M15" s="1259"/>
      <c r="N15" s="1259"/>
      <c r="O15" s="1259"/>
      <c r="P15" s="1259"/>
      <c r="Q15" s="1259"/>
      <c r="R15" s="1259"/>
      <c r="S15" s="1259"/>
      <c r="T15" s="1259"/>
      <c r="U15" s="1259"/>
      <c r="V15" s="1259"/>
      <c r="W15" s="1259"/>
      <c r="X15" s="1259"/>
      <c r="Y15" s="1259"/>
      <c r="Z15" s="1259"/>
      <c r="AA15" s="1259"/>
      <c r="AB15" s="1259"/>
      <c r="AC15" s="1259"/>
      <c r="AD15" s="1259"/>
      <c r="AE15" s="1259"/>
      <c r="AF15" s="1259"/>
      <c r="AG15" s="1259"/>
      <c r="AH15" s="1259"/>
      <c r="AI15" s="1262"/>
      <c r="AJ15" s="66"/>
      <c r="AR15" s="31"/>
    </row>
    <row r="16" spans="1:55" ht="19.95" customHeight="1">
      <c r="A16" s="146"/>
      <c r="B16" s="1254" t="s">
        <v>366</v>
      </c>
      <c r="C16" s="1254"/>
      <c r="D16" s="1254"/>
      <c r="E16" s="1254"/>
      <c r="F16" s="1254"/>
      <c r="G16" s="1254"/>
      <c r="H16" s="1254"/>
      <c r="I16" s="1254"/>
      <c r="J16" s="1254"/>
      <c r="K16" s="1254"/>
      <c r="L16" s="1254"/>
      <c r="M16" s="1254"/>
      <c r="N16" s="1254"/>
      <c r="O16" s="1254"/>
      <c r="P16" s="1254"/>
      <c r="Q16" s="1254"/>
      <c r="R16" s="1254"/>
      <c r="S16" s="1254"/>
      <c r="T16" s="1254"/>
      <c r="U16" s="1254"/>
      <c r="V16" s="1254"/>
      <c r="W16" s="1254"/>
      <c r="X16" s="1254"/>
      <c r="Y16" s="1254"/>
      <c r="Z16" s="1254"/>
      <c r="AA16" s="1254"/>
      <c r="AB16" s="1254"/>
      <c r="AC16" s="1254"/>
      <c r="AD16" s="1254"/>
      <c r="AE16" s="1254"/>
      <c r="AF16" s="1254"/>
      <c r="AG16" s="1254"/>
      <c r="AH16" s="1254"/>
      <c r="AI16" s="1255"/>
      <c r="AJ16" s="66"/>
      <c r="AR16" s="31"/>
    </row>
    <row r="17" spans="1:48" ht="19.95" customHeight="1" thickBot="1">
      <c r="A17" s="147"/>
      <c r="B17" s="1254" t="s">
        <v>367</v>
      </c>
      <c r="C17" s="1254"/>
      <c r="D17" s="1254"/>
      <c r="E17" s="1254"/>
      <c r="F17" s="1254"/>
      <c r="G17" s="1254"/>
      <c r="H17" s="1254"/>
      <c r="I17" s="1254"/>
      <c r="J17" s="1254"/>
      <c r="K17" s="1254"/>
      <c r="L17" s="1254"/>
      <c r="M17" s="1254"/>
      <c r="N17" s="1254"/>
      <c r="O17" s="1254"/>
      <c r="P17" s="1254"/>
      <c r="Q17" s="1254"/>
      <c r="R17" s="1254"/>
      <c r="S17" s="1254"/>
      <c r="T17" s="1254"/>
      <c r="U17" s="1254"/>
      <c r="V17" s="1254"/>
      <c r="W17" s="1254"/>
      <c r="X17" s="1254"/>
      <c r="Y17" s="1254"/>
      <c r="Z17" s="1254"/>
      <c r="AA17" s="1254"/>
      <c r="AB17" s="1254"/>
      <c r="AC17" s="1254"/>
      <c r="AD17" s="1254"/>
      <c r="AE17" s="1254"/>
      <c r="AF17" s="1254"/>
      <c r="AG17" s="1254"/>
      <c r="AH17" s="1254"/>
      <c r="AI17" s="1255"/>
      <c r="AJ17" s="66"/>
      <c r="AR17" s="31"/>
    </row>
    <row r="18" spans="1:48" ht="27.6" customHeight="1" thickBot="1">
      <c r="A18" s="1263" t="s">
        <v>368</v>
      </c>
      <c r="B18" s="1254"/>
      <c r="C18" s="1254"/>
      <c r="D18" s="1254"/>
      <c r="E18" s="1254"/>
      <c r="F18" s="1254"/>
      <c r="G18" s="1254"/>
      <c r="H18" s="1254"/>
      <c r="I18" s="1254"/>
      <c r="J18" s="1254"/>
      <c r="K18" s="1254"/>
      <c r="L18" s="1254"/>
      <c r="M18" s="1254"/>
      <c r="N18" s="1254"/>
      <c r="O18" s="1254"/>
      <c r="P18" s="1254"/>
      <c r="Q18" s="1254"/>
      <c r="R18" s="1254"/>
      <c r="S18" s="1254"/>
      <c r="T18" s="1254"/>
      <c r="U18" s="1254"/>
      <c r="V18" s="1254"/>
      <c r="W18" s="1254"/>
      <c r="X18" s="1254"/>
      <c r="Y18" s="1254"/>
      <c r="Z18" s="1254"/>
      <c r="AA18" s="1254"/>
      <c r="AB18" s="1254"/>
      <c r="AC18" s="1254"/>
      <c r="AD18" s="1254"/>
      <c r="AE18" s="1254"/>
      <c r="AF18" s="1254"/>
      <c r="AG18" s="1254"/>
      <c r="AH18" s="1254"/>
      <c r="AI18" s="1255"/>
      <c r="AJ18" s="66"/>
      <c r="AR18" s="31"/>
    </row>
    <row r="19" spans="1:48" ht="19.95" customHeight="1">
      <c r="A19" s="148"/>
      <c r="B19" s="1254" t="s">
        <v>369</v>
      </c>
      <c r="C19" s="1254"/>
      <c r="D19" s="1254"/>
      <c r="E19" s="1254"/>
      <c r="F19" s="1254"/>
      <c r="G19" s="1254"/>
      <c r="H19" s="1254"/>
      <c r="I19" s="1254"/>
      <c r="J19" s="1254"/>
      <c r="K19" s="1254"/>
      <c r="L19" s="1254"/>
      <c r="M19" s="1254"/>
      <c r="N19" s="1254"/>
      <c r="O19" s="1254"/>
      <c r="P19" s="1254"/>
      <c r="Q19" s="1254"/>
      <c r="R19" s="1254"/>
      <c r="S19" s="1254"/>
      <c r="T19" s="1254"/>
      <c r="U19" s="1254"/>
      <c r="V19" s="1254"/>
      <c r="W19" s="1254"/>
      <c r="X19" s="1254"/>
      <c r="Y19" s="1254"/>
      <c r="Z19" s="1254"/>
      <c r="AA19" s="1254"/>
      <c r="AB19" s="1254"/>
      <c r="AC19" s="1254"/>
      <c r="AD19" s="1254"/>
      <c r="AE19" s="1254"/>
      <c r="AF19" s="1254"/>
      <c r="AG19" s="1254"/>
      <c r="AH19" s="1254"/>
      <c r="AI19" s="1255"/>
      <c r="AJ19" s="66"/>
      <c r="AR19" s="31"/>
    </row>
    <row r="20" spans="1:48" ht="19.95" customHeight="1" thickBot="1">
      <c r="A20" s="147"/>
      <c r="B20" s="742" t="s">
        <v>370</v>
      </c>
      <c r="C20" s="742"/>
      <c r="D20" s="742"/>
      <c r="E20" s="742"/>
      <c r="F20" s="742"/>
      <c r="G20" s="742"/>
      <c r="H20" s="742"/>
      <c r="I20" s="742"/>
      <c r="J20" s="742"/>
      <c r="K20" s="742"/>
      <c r="L20" s="742"/>
      <c r="M20" s="742"/>
      <c r="N20" s="742"/>
      <c r="O20" s="742"/>
      <c r="P20" s="742"/>
      <c r="Q20" s="742"/>
      <c r="R20" s="742"/>
      <c r="S20" s="742"/>
      <c r="T20" s="742"/>
      <c r="U20" s="742"/>
      <c r="V20" s="742"/>
      <c r="W20" s="742"/>
      <c r="X20" s="742"/>
      <c r="Y20" s="742"/>
      <c r="Z20" s="742"/>
      <c r="AA20" s="742"/>
      <c r="AB20" s="742"/>
      <c r="AC20" s="742"/>
      <c r="AD20" s="742"/>
      <c r="AE20" s="742"/>
      <c r="AF20" s="742"/>
      <c r="AG20" s="742"/>
      <c r="AH20" s="742"/>
      <c r="AI20" s="1261"/>
      <c r="AJ20" s="66"/>
      <c r="AR20" s="31"/>
    </row>
    <row r="21" spans="1:48" ht="29.4" customHeight="1" thickBot="1">
      <c r="A21" s="1314" t="s">
        <v>371</v>
      </c>
      <c r="B21" s="1315"/>
      <c r="C21" s="1315"/>
      <c r="D21" s="1315"/>
      <c r="E21" s="1315"/>
      <c r="F21" s="1315"/>
      <c r="G21" s="1315"/>
      <c r="H21" s="1315"/>
      <c r="I21" s="1315"/>
      <c r="J21" s="1315"/>
      <c r="K21" s="1315"/>
      <c r="L21" s="1315"/>
      <c r="M21" s="1319"/>
      <c r="N21" s="1320"/>
      <c r="O21" s="1320"/>
      <c r="P21" s="1320"/>
      <c r="Q21" s="1320"/>
      <c r="R21" s="1320"/>
      <c r="S21" s="1320"/>
      <c r="T21" s="1320"/>
      <c r="U21" s="1320"/>
      <c r="V21" s="1320"/>
      <c r="W21" s="1320"/>
      <c r="X21" s="1320"/>
      <c r="Y21" s="1320"/>
      <c r="Z21" s="1320"/>
      <c r="AA21" s="1320"/>
      <c r="AB21" s="1320"/>
      <c r="AC21" s="1320"/>
      <c r="AD21" s="1320"/>
      <c r="AE21" s="1320"/>
      <c r="AF21" s="1320"/>
      <c r="AG21" s="1320"/>
      <c r="AH21" s="1320"/>
      <c r="AI21" s="1321"/>
      <c r="AJ21" s="66"/>
      <c r="AR21" s="31"/>
    </row>
    <row r="22" spans="1:48" ht="105.6" customHeight="1">
      <c r="A22" s="908" t="s">
        <v>372</v>
      </c>
      <c r="B22" s="908"/>
      <c r="C22" s="908"/>
      <c r="D22" s="908"/>
      <c r="E22" s="908"/>
      <c r="F22" s="908"/>
      <c r="G22" s="908"/>
      <c r="H22" s="908"/>
      <c r="I22" s="908"/>
      <c r="J22" s="908"/>
      <c r="K22" s="908"/>
      <c r="L22" s="908"/>
      <c r="M22" s="908"/>
      <c r="N22" s="908"/>
      <c r="O22" s="908"/>
      <c r="P22" s="908"/>
      <c r="Q22" s="908"/>
      <c r="R22" s="908"/>
      <c r="S22" s="908"/>
      <c r="T22" s="908"/>
      <c r="U22" s="908"/>
      <c r="V22" s="908"/>
      <c r="W22" s="908"/>
      <c r="X22" s="908"/>
      <c r="Y22" s="908"/>
      <c r="Z22" s="908"/>
      <c r="AA22" s="908"/>
      <c r="AB22" s="908"/>
      <c r="AC22" s="908"/>
      <c r="AD22" s="908"/>
      <c r="AE22" s="908"/>
      <c r="AF22" s="908"/>
      <c r="AG22" s="908"/>
      <c r="AH22" s="908"/>
      <c r="AI22" s="908"/>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0" t="s">
        <v>373</v>
      </c>
      <c r="B24" s="930"/>
      <c r="C24" s="930"/>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61"/>
    </row>
    <row r="25" spans="1:48" ht="17.25" customHeight="1" thickBot="1">
      <c r="A25" s="1259" t="s">
        <v>249</v>
      </c>
      <c r="B25" s="1259"/>
      <c r="C25" s="1259"/>
      <c r="D25" s="1259"/>
      <c r="E25" s="1259"/>
      <c r="F25" s="1259"/>
      <c r="G25" s="1259"/>
      <c r="H25" s="1259"/>
      <c r="I25" s="1259"/>
      <c r="J25" s="1259"/>
      <c r="K25" s="1259"/>
      <c r="L25" s="1259"/>
      <c r="M25" s="1259"/>
      <c r="N25" s="1259"/>
      <c r="O25" s="1259"/>
      <c r="P25" s="1259"/>
      <c r="Q25" s="1259"/>
      <c r="R25" s="1259"/>
      <c r="S25" s="1259"/>
      <c r="T25" s="1259"/>
      <c r="U25" s="1259"/>
      <c r="V25" s="1259"/>
      <c r="W25" s="1259"/>
      <c r="X25" s="1259"/>
      <c r="Y25" s="1259"/>
      <c r="Z25" s="1259"/>
      <c r="AA25" s="1259"/>
      <c r="AB25" s="1259"/>
      <c r="AC25" s="1259"/>
      <c r="AD25" s="1259"/>
      <c r="AE25" s="1259"/>
      <c r="AF25" s="1259"/>
      <c r="AG25" s="1260"/>
      <c r="AH25" s="1301" t="str" cm="1">
        <f t="array" ref="AH25">IF(G5="", "", IF(AND(PRODUCT((A28:A33="✓")*1), OR(A19="", AND(A19="✓", A27="✓"))),"○","×"))</f>
        <v/>
      </c>
      <c r="AI25" s="1302"/>
      <c r="AJ25" s="41"/>
      <c r="AK25" s="1298" t="s">
        <v>374</v>
      </c>
      <c r="AL25" s="1299"/>
      <c r="AM25" s="1299"/>
      <c r="AN25" s="1299"/>
      <c r="AO25" s="1299"/>
      <c r="AP25" s="1299"/>
      <c r="AQ25" s="1299"/>
      <c r="AR25" s="1299"/>
      <c r="AS25" s="1299"/>
      <c r="AT25" s="1299"/>
      <c r="AU25" s="1299"/>
      <c r="AV25" s="1300"/>
    </row>
    <row r="26" spans="1:48" ht="14.25" customHeight="1" thickBot="1">
      <c r="A26" s="1311" t="s">
        <v>375</v>
      </c>
      <c r="B26" s="1312"/>
      <c r="C26" s="1312"/>
      <c r="D26" s="1312"/>
      <c r="E26" s="1312"/>
      <c r="F26" s="1312"/>
      <c r="G26" s="1312"/>
      <c r="H26" s="1312"/>
      <c r="I26" s="1312"/>
      <c r="J26" s="1312"/>
      <c r="K26" s="1312"/>
      <c r="L26" s="1312"/>
      <c r="M26" s="1312"/>
      <c r="N26" s="1312"/>
      <c r="O26" s="1312"/>
      <c r="P26" s="1312"/>
      <c r="Q26" s="1312"/>
      <c r="R26" s="1312"/>
      <c r="S26" s="1312"/>
      <c r="T26" s="1312"/>
      <c r="U26" s="1312"/>
      <c r="V26" s="1312"/>
      <c r="W26" s="1312"/>
      <c r="X26" s="1312"/>
      <c r="Y26" s="1312"/>
      <c r="Z26" s="1313"/>
      <c r="AA26" s="1237" t="s">
        <v>376</v>
      </c>
      <c r="AB26" s="1238"/>
      <c r="AC26" s="1238"/>
      <c r="AD26" s="1238"/>
      <c r="AE26" s="1238"/>
      <c r="AF26" s="1238"/>
      <c r="AG26" s="1238"/>
      <c r="AH26" s="1239"/>
      <c r="AI26" s="1240"/>
      <c r="AJ26" s="61"/>
      <c r="AL26" s="32"/>
    </row>
    <row r="27" spans="1:48" ht="19.95" customHeight="1">
      <c r="A27" s="148"/>
      <c r="B27" s="822" t="s">
        <v>377</v>
      </c>
      <c r="C27" s="822"/>
      <c r="D27" s="822"/>
      <c r="E27" s="822"/>
      <c r="F27" s="822"/>
      <c r="G27" s="822"/>
      <c r="H27" s="822"/>
      <c r="I27" s="822"/>
      <c r="J27" s="822"/>
      <c r="K27" s="822"/>
      <c r="L27" s="822"/>
      <c r="M27" s="822"/>
      <c r="N27" s="822"/>
      <c r="O27" s="822"/>
      <c r="P27" s="822"/>
      <c r="Q27" s="822"/>
      <c r="R27" s="822"/>
      <c r="S27" s="822"/>
      <c r="T27" s="822"/>
      <c r="U27" s="822"/>
      <c r="V27" s="822"/>
      <c r="W27" s="822"/>
      <c r="X27" s="822"/>
      <c r="Y27" s="822"/>
      <c r="Z27" s="823"/>
      <c r="AA27" s="938" t="s">
        <v>259</v>
      </c>
      <c r="AB27" s="938"/>
      <c r="AC27" s="938"/>
      <c r="AD27" s="938"/>
      <c r="AE27" s="938"/>
      <c r="AF27" s="938"/>
      <c r="AG27" s="938"/>
      <c r="AH27" s="938"/>
      <c r="AI27" s="938"/>
      <c r="AJ27" s="68"/>
    </row>
    <row r="28" spans="1:48" ht="30" customHeight="1">
      <c r="A28" s="146"/>
      <c r="B28" s="822" t="s">
        <v>378</v>
      </c>
      <c r="C28" s="822"/>
      <c r="D28" s="822"/>
      <c r="E28" s="822"/>
      <c r="F28" s="822"/>
      <c r="G28" s="822"/>
      <c r="H28" s="822"/>
      <c r="I28" s="822"/>
      <c r="J28" s="822"/>
      <c r="K28" s="822"/>
      <c r="L28" s="822"/>
      <c r="M28" s="822"/>
      <c r="N28" s="822"/>
      <c r="O28" s="822"/>
      <c r="P28" s="822"/>
      <c r="Q28" s="822"/>
      <c r="R28" s="822"/>
      <c r="S28" s="822"/>
      <c r="T28" s="822"/>
      <c r="U28" s="822"/>
      <c r="V28" s="822"/>
      <c r="W28" s="822"/>
      <c r="X28" s="822"/>
      <c r="Y28" s="822"/>
      <c r="Z28" s="823"/>
      <c r="AA28" s="1258" t="s">
        <v>379</v>
      </c>
      <c r="AB28" s="1258"/>
      <c r="AC28" s="1258"/>
      <c r="AD28" s="1258"/>
      <c r="AE28" s="1258"/>
      <c r="AF28" s="1258"/>
      <c r="AG28" s="1258"/>
      <c r="AH28" s="1258"/>
      <c r="AI28" s="1258"/>
      <c r="AJ28" s="68"/>
    </row>
    <row r="29" spans="1:48" ht="30" customHeight="1">
      <c r="A29" s="146"/>
      <c r="B29" s="1256" t="s">
        <v>380</v>
      </c>
      <c r="C29" s="1256"/>
      <c r="D29" s="1256"/>
      <c r="E29" s="1256"/>
      <c r="F29" s="1256"/>
      <c r="G29" s="1256"/>
      <c r="H29" s="1256"/>
      <c r="I29" s="1256"/>
      <c r="J29" s="1256"/>
      <c r="K29" s="1256"/>
      <c r="L29" s="1256"/>
      <c r="M29" s="1256"/>
      <c r="N29" s="1256"/>
      <c r="O29" s="1256"/>
      <c r="P29" s="1256"/>
      <c r="Q29" s="1256"/>
      <c r="R29" s="1256"/>
      <c r="S29" s="1256"/>
      <c r="T29" s="1256"/>
      <c r="U29" s="1256"/>
      <c r="V29" s="1256"/>
      <c r="W29" s="1256"/>
      <c r="X29" s="1256"/>
      <c r="Y29" s="1256"/>
      <c r="Z29" s="1257"/>
      <c r="AA29" s="1258" t="s">
        <v>381</v>
      </c>
      <c r="AB29" s="1258"/>
      <c r="AC29" s="1258"/>
      <c r="AD29" s="1258"/>
      <c r="AE29" s="1258"/>
      <c r="AF29" s="1258"/>
      <c r="AG29" s="1258"/>
      <c r="AH29" s="1258"/>
      <c r="AI29" s="1258"/>
      <c r="AJ29" s="41"/>
    </row>
    <row r="30" spans="1:48" ht="30" customHeight="1">
      <c r="A30" s="146"/>
      <c r="B30" s="822" t="s">
        <v>258</v>
      </c>
      <c r="C30" s="822"/>
      <c r="D30" s="822"/>
      <c r="E30" s="822"/>
      <c r="F30" s="822"/>
      <c r="G30" s="822"/>
      <c r="H30" s="822"/>
      <c r="I30" s="822"/>
      <c r="J30" s="822"/>
      <c r="K30" s="822"/>
      <c r="L30" s="822"/>
      <c r="M30" s="822"/>
      <c r="N30" s="822"/>
      <c r="O30" s="822"/>
      <c r="P30" s="822"/>
      <c r="Q30" s="822"/>
      <c r="R30" s="822"/>
      <c r="S30" s="822"/>
      <c r="T30" s="822"/>
      <c r="U30" s="822"/>
      <c r="V30" s="822"/>
      <c r="W30" s="822"/>
      <c r="X30" s="822"/>
      <c r="Y30" s="822"/>
      <c r="Z30" s="823"/>
      <c r="AA30" s="938" t="s">
        <v>259</v>
      </c>
      <c r="AB30" s="938"/>
      <c r="AC30" s="938"/>
      <c r="AD30" s="938"/>
      <c r="AE30" s="938"/>
      <c r="AF30" s="938"/>
      <c r="AG30" s="938"/>
      <c r="AH30" s="938"/>
      <c r="AI30" s="938"/>
      <c r="AJ30" s="41"/>
      <c r="AK30" s="32"/>
    </row>
    <row r="31" spans="1:48" ht="30" customHeight="1">
      <c r="A31" s="146"/>
      <c r="B31" s="822" t="s">
        <v>260</v>
      </c>
      <c r="C31" s="822"/>
      <c r="D31" s="822"/>
      <c r="E31" s="822"/>
      <c r="F31" s="822"/>
      <c r="G31" s="822"/>
      <c r="H31" s="822"/>
      <c r="I31" s="822"/>
      <c r="J31" s="822"/>
      <c r="K31" s="822"/>
      <c r="L31" s="822"/>
      <c r="M31" s="822"/>
      <c r="N31" s="822"/>
      <c r="O31" s="822"/>
      <c r="P31" s="822"/>
      <c r="Q31" s="822"/>
      <c r="R31" s="822"/>
      <c r="S31" s="822"/>
      <c r="T31" s="822"/>
      <c r="U31" s="822"/>
      <c r="V31" s="822"/>
      <c r="W31" s="822"/>
      <c r="X31" s="822"/>
      <c r="Y31" s="822"/>
      <c r="Z31" s="823"/>
      <c r="AA31" s="1258" t="s">
        <v>261</v>
      </c>
      <c r="AB31" s="1258"/>
      <c r="AC31" s="1258"/>
      <c r="AD31" s="1258"/>
      <c r="AE31" s="1258"/>
      <c r="AF31" s="1258"/>
      <c r="AG31" s="1258"/>
      <c r="AH31" s="1258"/>
      <c r="AI31" s="1258"/>
      <c r="AJ31" s="41"/>
      <c r="AK31" s="32"/>
      <c r="AL31" s="33"/>
    </row>
    <row r="32" spans="1:48" ht="19.95" customHeight="1">
      <c r="A32" s="146"/>
      <c r="B32" s="1256" t="s">
        <v>382</v>
      </c>
      <c r="C32" s="1256"/>
      <c r="D32" s="1256"/>
      <c r="E32" s="1256"/>
      <c r="F32" s="1256"/>
      <c r="G32" s="1256"/>
      <c r="H32" s="1256"/>
      <c r="I32" s="1256"/>
      <c r="J32" s="1256"/>
      <c r="K32" s="1256"/>
      <c r="L32" s="1256"/>
      <c r="M32" s="1256"/>
      <c r="N32" s="1256"/>
      <c r="O32" s="1256"/>
      <c r="P32" s="1256"/>
      <c r="Q32" s="1256"/>
      <c r="R32" s="1256"/>
      <c r="S32" s="1256"/>
      <c r="T32" s="1256"/>
      <c r="U32" s="1256"/>
      <c r="V32" s="1256"/>
      <c r="W32" s="1256"/>
      <c r="X32" s="1256"/>
      <c r="Y32" s="1256"/>
      <c r="Z32" s="1257"/>
      <c r="AA32" s="951" t="s">
        <v>263</v>
      </c>
      <c r="AB32" s="951"/>
      <c r="AC32" s="951"/>
      <c r="AD32" s="951"/>
      <c r="AE32" s="951"/>
      <c r="AF32" s="951"/>
      <c r="AG32" s="951"/>
      <c r="AH32" s="951"/>
      <c r="AI32" s="951"/>
      <c r="AJ32" s="41"/>
      <c r="AK32" s="32"/>
      <c r="AL32" s="33"/>
    </row>
    <row r="33" spans="1:52" ht="19.95" customHeight="1" thickBot="1">
      <c r="A33" s="149"/>
      <c r="B33" s="1254" t="s">
        <v>383</v>
      </c>
      <c r="C33" s="1254"/>
      <c r="D33" s="1254"/>
      <c r="E33" s="1254"/>
      <c r="F33" s="1254"/>
      <c r="G33" s="1254"/>
      <c r="H33" s="1254"/>
      <c r="I33" s="1254"/>
      <c r="J33" s="1254"/>
      <c r="K33" s="1254"/>
      <c r="L33" s="1254"/>
      <c r="M33" s="1254"/>
      <c r="N33" s="1254"/>
      <c r="O33" s="1254"/>
      <c r="P33" s="1254"/>
      <c r="Q33" s="1254"/>
      <c r="R33" s="1254"/>
      <c r="S33" s="1254"/>
      <c r="T33" s="1254"/>
      <c r="U33" s="1254"/>
      <c r="V33" s="1254"/>
      <c r="W33" s="1254"/>
      <c r="X33" s="1254"/>
      <c r="Y33" s="1254"/>
      <c r="Z33" s="1255"/>
      <c r="AA33" s="938" t="s">
        <v>259</v>
      </c>
      <c r="AB33" s="938"/>
      <c r="AC33" s="938"/>
      <c r="AD33" s="938"/>
      <c r="AE33" s="938"/>
      <c r="AF33" s="938"/>
      <c r="AG33" s="938"/>
      <c r="AH33" s="938"/>
      <c r="AI33" s="938"/>
      <c r="AJ33" s="41"/>
      <c r="AK33" s="32"/>
      <c r="AL33" s="33"/>
    </row>
    <row r="34" spans="1:52" s="61" customFormat="1" ht="10.199999999999999"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5"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303" t="str">
        <f>IF(G5="", "", IF(AND(OR(AND(B40="✓",B41=""), AND(B40="",B41="✓")),B37="✓",G43&lt;&gt;"",J43&lt;&gt;""),"○","×"))</f>
        <v/>
      </c>
      <c r="AI35" s="1304"/>
      <c r="AJ35" s="37"/>
      <c r="AK35" s="845" t="s">
        <v>384</v>
      </c>
      <c r="AL35" s="846"/>
      <c r="AM35" s="846"/>
      <c r="AN35" s="846"/>
      <c r="AO35" s="846"/>
      <c r="AP35" s="846"/>
      <c r="AQ35" s="846"/>
      <c r="AR35" s="846"/>
      <c r="AS35" s="846"/>
      <c r="AT35" s="846"/>
      <c r="AU35" s="846"/>
      <c r="AV35" s="847"/>
      <c r="AW35" s="94"/>
    </row>
    <row r="36" spans="1:52" ht="10.199999999999999"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c r="C37" s="1241" t="s">
        <v>385</v>
      </c>
      <c r="D37" s="1242"/>
      <c r="E37" s="1242"/>
      <c r="F37" s="1242"/>
      <c r="G37" s="1242"/>
      <c r="H37" s="1242"/>
      <c r="I37" s="1242"/>
      <c r="J37" s="1242"/>
      <c r="K37" s="1242"/>
      <c r="L37" s="1242"/>
      <c r="M37" s="1242"/>
      <c r="N37" s="1242"/>
      <c r="O37" s="1242"/>
      <c r="P37" s="1242"/>
      <c r="Q37" s="1242"/>
      <c r="R37" s="1242"/>
      <c r="S37" s="1242"/>
      <c r="T37" s="1242"/>
      <c r="U37" s="1242"/>
      <c r="V37" s="1242"/>
      <c r="W37" s="1242"/>
      <c r="X37" s="1242"/>
      <c r="Y37" s="1242"/>
      <c r="Z37" s="1242"/>
      <c r="AA37" s="1242"/>
      <c r="AB37" s="1242"/>
      <c r="AC37" s="1242"/>
      <c r="AD37" s="1242"/>
      <c r="AE37" s="1242"/>
      <c r="AF37" s="1242"/>
      <c r="AG37" s="1242"/>
      <c r="AH37" s="1242"/>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308" t="s">
        <v>386</v>
      </c>
      <c r="C39" s="1308"/>
      <c r="D39" s="1308"/>
      <c r="E39" s="1308"/>
      <c r="F39" s="1308"/>
      <c r="G39" s="1308"/>
      <c r="H39" s="1308"/>
      <c r="I39" s="1308"/>
      <c r="J39" s="1308"/>
      <c r="K39" s="1308"/>
      <c r="L39" s="1308"/>
      <c r="M39" s="1308"/>
      <c r="N39" s="1308"/>
      <c r="O39" s="1308"/>
      <c r="P39" s="1308"/>
      <c r="Q39" s="1308"/>
      <c r="R39" s="1308"/>
      <c r="S39" s="1308"/>
      <c r="T39" s="1308"/>
      <c r="U39" s="1308"/>
      <c r="V39" s="1308"/>
      <c r="W39" s="96"/>
      <c r="X39" s="96"/>
      <c r="Y39" s="96"/>
      <c r="Z39" s="96"/>
      <c r="AA39" s="96"/>
      <c r="AB39" s="96"/>
      <c r="AC39" s="96"/>
      <c r="AD39" s="96"/>
      <c r="AE39" s="96"/>
      <c r="AF39" s="96"/>
      <c r="AG39" s="96"/>
      <c r="AH39" s="96"/>
      <c r="AI39" s="38"/>
      <c r="AJ39" s="98"/>
    </row>
    <row r="40" spans="1:52" ht="40.200000000000003" customHeight="1" thickBot="1">
      <c r="A40" s="36"/>
      <c r="B40" s="151"/>
      <c r="C40" s="1241" t="s">
        <v>387</v>
      </c>
      <c r="D40" s="1242"/>
      <c r="E40" s="1242"/>
      <c r="F40" s="1242"/>
      <c r="G40" s="1242"/>
      <c r="H40" s="1242"/>
      <c r="I40" s="1242"/>
      <c r="J40" s="1242"/>
      <c r="K40" s="1242"/>
      <c r="L40" s="1242"/>
      <c r="M40" s="1242"/>
      <c r="N40" s="1242"/>
      <c r="O40" s="1242"/>
      <c r="P40" s="1242"/>
      <c r="Q40" s="1242"/>
      <c r="R40" s="1242"/>
      <c r="S40" s="1242"/>
      <c r="T40" s="1242"/>
      <c r="U40" s="1242"/>
      <c r="V40" s="1242"/>
      <c r="W40" s="1242"/>
      <c r="X40" s="1242"/>
      <c r="Y40" s="1242"/>
      <c r="Z40" s="1242"/>
      <c r="AA40" s="1242"/>
      <c r="AB40" s="1242"/>
      <c r="AC40" s="1242"/>
      <c r="AD40" s="1242"/>
      <c r="AE40" s="1242"/>
      <c r="AF40" s="1242"/>
      <c r="AG40" s="1242"/>
      <c r="AH40" s="1242"/>
      <c r="AI40" s="40"/>
      <c r="AJ40" s="41"/>
      <c r="AK40" s="39"/>
    </row>
    <row r="41" spans="1:52" ht="25.95" customHeight="1" thickBot="1">
      <c r="A41" s="36"/>
      <c r="B41" s="150"/>
      <c r="C41" s="1242" t="s">
        <v>388</v>
      </c>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399999999999999" customHeight="1" thickBot="1">
      <c r="A43" s="45"/>
      <c r="B43" s="46" t="s">
        <v>269</v>
      </c>
      <c r="C43" s="46"/>
      <c r="D43" s="1035">
        <v>7</v>
      </c>
      <c r="E43" s="1307"/>
      <c r="F43" s="46" t="s">
        <v>270</v>
      </c>
      <c r="G43" s="1305"/>
      <c r="H43" s="1306"/>
      <c r="I43" s="46" t="s">
        <v>271</v>
      </c>
      <c r="J43" s="1305"/>
      <c r="K43" s="1306"/>
      <c r="L43" s="46" t="s">
        <v>272</v>
      </c>
      <c r="M43" s="41"/>
      <c r="N43" s="1035" t="s">
        <v>139</v>
      </c>
      <c r="O43" s="1035"/>
      <c r="P43" s="1035"/>
      <c r="Q43" s="1246" t="str">
        <f>IF(G5="","",G5)</f>
        <v/>
      </c>
      <c r="R43" s="1246"/>
      <c r="S43" s="1246"/>
      <c r="T43" s="1246"/>
      <c r="U43" s="1246"/>
      <c r="V43" s="1246"/>
      <c r="W43" s="1246"/>
      <c r="X43" s="1246"/>
      <c r="Y43" s="1246"/>
      <c r="Z43" s="1246"/>
      <c r="AA43" s="1246"/>
      <c r="AB43" s="1246"/>
      <c r="AC43" s="1246"/>
      <c r="AD43" s="1246"/>
      <c r="AE43" s="1246"/>
      <c r="AF43" s="1246"/>
      <c r="AG43" s="1246"/>
      <c r="AH43" s="1246"/>
      <c r="AI43" s="44"/>
      <c r="AJ43" s="37"/>
    </row>
    <row r="44" spans="1:52" s="33" customFormat="1" ht="18" customHeight="1">
      <c r="A44" s="45"/>
      <c r="B44" s="47"/>
      <c r="C44" s="46"/>
      <c r="D44" s="46"/>
      <c r="E44" s="46"/>
      <c r="F44" s="46"/>
      <c r="G44" s="46"/>
      <c r="H44" s="46"/>
      <c r="I44" s="46"/>
      <c r="J44" s="46"/>
      <c r="K44" s="46"/>
      <c r="L44" s="46"/>
      <c r="M44" s="46"/>
      <c r="N44" s="907" t="s">
        <v>273</v>
      </c>
      <c r="O44" s="907"/>
      <c r="P44" s="907"/>
      <c r="Q44" s="1027" t="s">
        <v>23</v>
      </c>
      <c r="R44" s="1027"/>
      <c r="S44" s="1236" t="str">
        <f>IF(基本情報入力シート!L26="", "", 基本情報入力シート!L26)</f>
        <v/>
      </c>
      <c r="T44" s="1236"/>
      <c r="U44" s="1236"/>
      <c r="V44" s="1236"/>
      <c r="W44" s="1236"/>
      <c r="X44" s="904"/>
      <c r="Y44" s="904"/>
      <c r="Z44" s="1236" t="str">
        <f>IF(基本情報入力シート!L27="", "", 基本情報入力シート!L27)</f>
        <v/>
      </c>
      <c r="AA44" s="1236"/>
      <c r="AB44" s="1236"/>
      <c r="AC44" s="1236"/>
      <c r="AD44" s="1236"/>
      <c r="AE44" s="1236"/>
      <c r="AF44" s="1236"/>
      <c r="AG44" s="1236"/>
      <c r="AH44" s="1236"/>
      <c r="AI44" s="44"/>
      <c r="AJ44" s="37"/>
    </row>
    <row r="45" spans="1:52" s="33" customFormat="1" ht="10.199999999999999"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247" t="s">
        <v>389</v>
      </c>
      <c r="B46" s="1247"/>
      <c r="C46" s="1247"/>
      <c r="D46" s="1247"/>
      <c r="E46" s="1247"/>
      <c r="F46" s="1247"/>
      <c r="G46" s="1247"/>
      <c r="H46" s="1247"/>
      <c r="I46" s="1247"/>
      <c r="J46" s="1247"/>
      <c r="K46" s="1247"/>
      <c r="L46" s="1247"/>
      <c r="M46" s="1247"/>
      <c r="N46" s="1247"/>
      <c r="O46" s="1247"/>
      <c r="P46" s="1247"/>
      <c r="Q46" s="1247"/>
      <c r="R46" s="1247"/>
      <c r="S46" s="1247"/>
      <c r="T46" s="1247"/>
      <c r="U46" s="1247"/>
      <c r="V46" s="1247"/>
      <c r="W46" s="1247"/>
      <c r="X46" s="1247"/>
      <c r="Y46" s="1247"/>
      <c r="Z46" s="1247"/>
      <c r="AA46" s="1247"/>
      <c r="AB46" s="1247"/>
      <c r="AC46" s="1247"/>
      <c r="AD46" s="1247"/>
      <c r="AE46" s="1247"/>
      <c r="AF46" s="1247"/>
      <c r="AG46" s="1247"/>
      <c r="AH46" s="1247"/>
      <c r="AI46" s="1247"/>
      <c r="AJ46" s="105"/>
      <c r="AK46" s="207"/>
      <c r="AL46" s="207"/>
      <c r="AM46" s="207"/>
      <c r="AN46" s="207"/>
      <c r="AO46" s="207"/>
      <c r="AP46" s="207"/>
      <c r="AQ46" s="207"/>
      <c r="AR46" s="207"/>
      <c r="AS46" s="207"/>
      <c r="AT46" s="207"/>
      <c r="AU46" s="207"/>
      <c r="AV46" s="207"/>
      <c r="AW46" s="207"/>
      <c r="AX46" s="207"/>
      <c r="AY46" s="207"/>
      <c r="AZ46" s="207"/>
    </row>
    <row r="47" spans="1:52" ht="4.2"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390</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391</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243" t="s">
        <v>392</v>
      </c>
      <c r="B51" s="1244"/>
      <c r="C51" s="1244"/>
      <c r="D51" s="1244"/>
      <c r="E51" s="1244"/>
      <c r="F51" s="1244"/>
      <c r="G51" s="1244"/>
      <c r="H51" s="1244"/>
      <c r="I51" s="1244"/>
      <c r="J51" s="1244"/>
      <c r="K51" s="1244"/>
      <c r="L51" s="1244"/>
      <c r="M51" s="1244"/>
      <c r="N51" s="1244"/>
      <c r="O51" s="1244"/>
      <c r="P51" s="1244"/>
      <c r="Q51" s="1244"/>
      <c r="R51" s="1244"/>
      <c r="S51" s="1244"/>
      <c r="T51" s="1244"/>
      <c r="U51" s="1244"/>
      <c r="V51" s="1244"/>
      <c r="W51" s="1244"/>
      <c r="X51" s="1244"/>
      <c r="Y51" s="1244"/>
      <c r="Z51" s="1244"/>
      <c r="AA51" s="1244"/>
      <c r="AB51" s="1244"/>
      <c r="AC51" s="1244"/>
      <c r="AD51" s="1244"/>
      <c r="AE51" s="1244"/>
      <c r="AF51" s="1244"/>
      <c r="AG51" s="1244"/>
      <c r="AH51" s="1244"/>
      <c r="AI51" s="1244"/>
      <c r="AJ51" s="1245"/>
      <c r="BA51" s="94" t="s">
        <v>393</v>
      </c>
    </row>
    <row r="52" spans="1:53">
      <c r="A52" s="1328" t="s">
        <v>394</v>
      </c>
      <c r="B52" s="1329"/>
      <c r="C52" s="1329"/>
      <c r="D52" s="1329"/>
      <c r="E52" s="1329"/>
      <c r="F52" s="1329"/>
      <c r="G52" s="1329"/>
      <c r="H52" s="1329"/>
      <c r="I52" s="1329"/>
      <c r="J52" s="1329"/>
      <c r="K52" s="1329"/>
      <c r="L52" s="1329"/>
      <c r="M52" s="1329"/>
      <c r="N52" s="1329"/>
      <c r="O52" s="1329"/>
      <c r="P52" s="1329"/>
      <c r="Q52" s="1329"/>
      <c r="R52" s="1329"/>
      <c r="S52" s="1329"/>
      <c r="T52" s="1329"/>
      <c r="U52" s="1329"/>
      <c r="V52" s="1329"/>
      <c r="W52" s="1329"/>
      <c r="X52" s="1329"/>
      <c r="Y52" s="1329"/>
      <c r="Z52" s="1329"/>
      <c r="AA52" s="1329"/>
      <c r="AB52" s="1329"/>
      <c r="AC52" s="1329"/>
      <c r="AD52" s="1329"/>
      <c r="AE52" s="1251" t="str">
        <f>IF(G5="", "", IF(AH13="○", "〇", "×"))</f>
        <v/>
      </c>
      <c r="AF52" s="1251"/>
      <c r="AG52" s="1251"/>
      <c r="AH52" s="1251"/>
      <c r="AI52" s="1251"/>
      <c r="AJ52" s="1251"/>
      <c r="BA52" s="94">
        <f>COUNTIF(A52:AJ58, "×")</f>
        <v>0</v>
      </c>
    </row>
    <row r="53" spans="1:53" ht="15" customHeight="1">
      <c r="A53" s="1243" t="s">
        <v>395</v>
      </c>
      <c r="B53" s="1244"/>
      <c r="C53" s="1244"/>
      <c r="D53" s="1244"/>
      <c r="E53" s="1244"/>
      <c r="F53" s="1244"/>
      <c r="G53" s="1244"/>
      <c r="H53" s="1244"/>
      <c r="I53" s="1244"/>
      <c r="J53" s="1244"/>
      <c r="K53" s="1244"/>
      <c r="L53" s="1244"/>
      <c r="M53" s="1244"/>
      <c r="N53" s="1244"/>
      <c r="O53" s="1244"/>
      <c r="P53" s="1244"/>
      <c r="Q53" s="1244"/>
      <c r="R53" s="1244"/>
      <c r="S53" s="1244"/>
      <c r="T53" s="1244"/>
      <c r="U53" s="1244"/>
      <c r="V53" s="1244"/>
      <c r="W53" s="1244"/>
      <c r="X53" s="1244"/>
      <c r="Y53" s="1244"/>
      <c r="Z53" s="1244"/>
      <c r="AA53" s="1244"/>
      <c r="AB53" s="1244"/>
      <c r="AC53" s="1244"/>
      <c r="AD53" s="1244"/>
      <c r="AE53" s="1244"/>
      <c r="AF53" s="1244"/>
      <c r="AG53" s="1244"/>
      <c r="AH53" s="1244"/>
      <c r="AI53" s="1244"/>
      <c r="AJ53" s="1245"/>
    </row>
    <row r="54" spans="1:53">
      <c r="A54" s="1326" t="s">
        <v>396</v>
      </c>
      <c r="B54" s="1327"/>
      <c r="C54" s="1327"/>
      <c r="D54" s="1327"/>
      <c r="E54" s="1327"/>
      <c r="F54" s="1327"/>
      <c r="G54" s="1327"/>
      <c r="H54" s="1327"/>
      <c r="I54" s="1327"/>
      <c r="J54" s="1327"/>
      <c r="K54" s="1327"/>
      <c r="L54" s="1327"/>
      <c r="M54" s="1327"/>
      <c r="N54" s="1327"/>
      <c r="O54" s="1327"/>
      <c r="P54" s="1327"/>
      <c r="Q54" s="1327"/>
      <c r="R54" s="1327"/>
      <c r="S54" s="1327"/>
      <c r="T54" s="1327"/>
      <c r="U54" s="1327"/>
      <c r="V54" s="1327"/>
      <c r="W54" s="1327"/>
      <c r="X54" s="1327"/>
      <c r="Y54" s="1327"/>
      <c r="Z54" s="1327"/>
      <c r="AA54" s="1327"/>
      <c r="AB54" s="1327"/>
      <c r="AC54" s="1327"/>
      <c r="AD54" s="1327"/>
      <c r="AE54" s="1251" t="str">
        <f>AH25</f>
        <v/>
      </c>
      <c r="AF54" s="1251"/>
      <c r="AG54" s="1251"/>
      <c r="AH54" s="1251"/>
      <c r="AI54" s="1251"/>
      <c r="AJ54" s="1251"/>
    </row>
    <row r="55" spans="1:53">
      <c r="A55" s="1249" t="s">
        <v>397</v>
      </c>
      <c r="B55" s="1250"/>
      <c r="C55" s="1250"/>
      <c r="D55" s="1250"/>
      <c r="E55" s="1250"/>
      <c r="F55" s="1250"/>
      <c r="G55" s="1250"/>
      <c r="H55" s="1250"/>
      <c r="I55" s="1250"/>
      <c r="J55" s="1250"/>
      <c r="K55" s="1250"/>
      <c r="L55" s="1250"/>
      <c r="M55" s="1250"/>
      <c r="N55" s="1250"/>
      <c r="O55" s="1250"/>
      <c r="P55" s="1250"/>
      <c r="Q55" s="1250"/>
      <c r="R55" s="1250"/>
      <c r="S55" s="1250"/>
      <c r="T55" s="1250"/>
      <c r="U55" s="1250"/>
      <c r="V55" s="1250"/>
      <c r="W55" s="1250"/>
      <c r="X55" s="1250"/>
      <c r="Y55" s="1250"/>
      <c r="Z55" s="1250"/>
      <c r="AA55" s="1250"/>
      <c r="AB55" s="1250"/>
      <c r="AC55" s="1250"/>
      <c r="AD55" s="1250"/>
      <c r="AE55" s="1251" t="str">
        <f>AH35</f>
        <v/>
      </c>
      <c r="AF55" s="1251"/>
      <c r="AG55" s="1251"/>
      <c r="AH55" s="1251"/>
      <c r="AI55" s="1251"/>
      <c r="AJ55" s="1251"/>
    </row>
    <row r="56" spans="1:53" ht="15" customHeight="1">
      <c r="A56" s="1243" t="s">
        <v>398</v>
      </c>
      <c r="B56" s="1244"/>
      <c r="C56" s="1244"/>
      <c r="D56" s="1244"/>
      <c r="E56" s="1244"/>
      <c r="F56" s="1244"/>
      <c r="G56" s="1244"/>
      <c r="H56" s="1244"/>
      <c r="I56" s="1244"/>
      <c r="J56" s="1244"/>
      <c r="K56" s="1244"/>
      <c r="L56" s="1244"/>
      <c r="M56" s="1244"/>
      <c r="N56" s="1244"/>
      <c r="O56" s="1244"/>
      <c r="P56" s="1244"/>
      <c r="Q56" s="1244"/>
      <c r="R56" s="1244"/>
      <c r="S56" s="1244"/>
      <c r="T56" s="1244"/>
      <c r="U56" s="1244"/>
      <c r="V56" s="1244"/>
      <c r="W56" s="1244"/>
      <c r="X56" s="1244"/>
      <c r="Y56" s="1244"/>
      <c r="Z56" s="1244"/>
      <c r="AA56" s="1244"/>
      <c r="AB56" s="1244"/>
      <c r="AC56" s="1244"/>
      <c r="AD56" s="1244"/>
      <c r="AE56" s="1244"/>
      <c r="AF56" s="1244"/>
      <c r="AG56" s="1244"/>
      <c r="AH56" s="1244"/>
      <c r="AI56" s="1244"/>
      <c r="AJ56" s="1245"/>
    </row>
    <row r="57" spans="1:53">
      <c r="A57" s="1326" t="s">
        <v>399</v>
      </c>
      <c r="B57" s="1327"/>
      <c r="C57" s="1327"/>
      <c r="D57" s="1327"/>
      <c r="E57" s="1327"/>
      <c r="F57" s="1327"/>
      <c r="G57" s="1327"/>
      <c r="H57" s="1327"/>
      <c r="I57" s="1327"/>
      <c r="J57" s="1327"/>
      <c r="K57" s="1327"/>
      <c r="L57" s="1327"/>
      <c r="M57" s="1327"/>
      <c r="N57" s="1327"/>
      <c r="O57" s="1327"/>
      <c r="P57" s="1327"/>
      <c r="Q57" s="1327"/>
      <c r="R57" s="1327"/>
      <c r="S57" s="1327"/>
      <c r="T57" s="1327"/>
      <c r="U57" s="1327"/>
      <c r="V57" s="1327"/>
      <c r="W57" s="1327"/>
      <c r="X57" s="1327"/>
      <c r="Y57" s="1327"/>
      <c r="Z57" s="1327"/>
      <c r="AA57" s="1327"/>
      <c r="AB57" s="1327"/>
      <c r="AC57" s="1327"/>
      <c r="AD57" s="1327"/>
      <c r="AE57" s="1251" t="str">
        <f>'別紙様式2-4（補助金 個表） '!T8</f>
        <v/>
      </c>
      <c r="AF57" s="1251"/>
      <c r="AG57" s="1251"/>
      <c r="AH57" s="1251"/>
      <c r="AI57" s="1251"/>
      <c r="AJ57" s="1251"/>
      <c r="AR57" s="391"/>
    </row>
    <row r="58" spans="1:53">
      <c r="A58" s="1330" t="s">
        <v>400</v>
      </c>
      <c r="B58" s="1331"/>
      <c r="C58" s="1331"/>
      <c r="D58" s="1331"/>
      <c r="E58" s="1331"/>
      <c r="F58" s="1331"/>
      <c r="G58" s="1331"/>
      <c r="H58" s="1331"/>
      <c r="I58" s="1331"/>
      <c r="J58" s="1331"/>
      <c r="K58" s="1331"/>
      <c r="L58" s="1331"/>
      <c r="M58" s="1331"/>
      <c r="N58" s="1331"/>
      <c r="O58" s="1331"/>
      <c r="P58" s="1331"/>
      <c r="Q58" s="1331"/>
      <c r="R58" s="1331"/>
      <c r="S58" s="1331"/>
      <c r="T58" s="1331"/>
      <c r="U58" s="1331"/>
      <c r="V58" s="1331"/>
      <c r="W58" s="1331"/>
      <c r="X58" s="1331"/>
      <c r="Y58" s="1331"/>
      <c r="Z58" s="1331"/>
      <c r="AA58" s="1331"/>
      <c r="AB58" s="1331"/>
      <c r="AC58" s="1331"/>
      <c r="AD58" s="1331"/>
      <c r="AE58" s="1251" t="str">
        <f>'別紙様式2-4（補助金 個表） '!T9</f>
        <v/>
      </c>
      <c r="AF58" s="1251"/>
      <c r="AG58" s="1251"/>
      <c r="AH58" s="1251"/>
      <c r="AI58" s="1251"/>
      <c r="AJ58" s="1251"/>
    </row>
    <row r="59" spans="1:53">
      <c r="A59" s="1249" t="s">
        <v>401</v>
      </c>
      <c r="B59" s="1250"/>
      <c r="C59" s="1250"/>
      <c r="D59" s="1250"/>
      <c r="E59" s="1250"/>
      <c r="F59" s="1250"/>
      <c r="G59" s="1250"/>
      <c r="H59" s="1250"/>
      <c r="I59" s="1250"/>
      <c r="J59" s="1250"/>
      <c r="K59" s="1250"/>
      <c r="L59" s="1250"/>
      <c r="M59" s="1250"/>
      <c r="N59" s="1250"/>
      <c r="O59" s="1250"/>
      <c r="P59" s="1250"/>
      <c r="Q59" s="1250"/>
      <c r="R59" s="1250"/>
      <c r="S59" s="1250"/>
      <c r="T59" s="1250"/>
      <c r="U59" s="1250"/>
      <c r="V59" s="1250"/>
      <c r="W59" s="1250"/>
      <c r="X59" s="1250"/>
      <c r="Y59" s="1250"/>
      <c r="Z59" s="1250"/>
      <c r="AA59" s="1250"/>
      <c r="AB59" s="1250"/>
      <c r="AC59" s="1250"/>
      <c r="AD59" s="1250"/>
      <c r="AE59" s="1251" t="str">
        <f>'別紙様式2-4（補助金 個表） '!T10</f>
        <v/>
      </c>
      <c r="AF59" s="1251"/>
      <c r="AG59" s="1251"/>
      <c r="AH59" s="1251"/>
      <c r="AI59" s="1251"/>
      <c r="AJ59" s="1251"/>
    </row>
    <row r="60" spans="1:53" ht="14.4"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2" customHeight="1">
      <c r="A61" s="1332" t="s">
        <v>402</v>
      </c>
      <c r="B61" s="1332"/>
      <c r="C61" s="1332"/>
      <c r="D61" s="1332"/>
      <c r="E61" s="1332"/>
      <c r="F61" s="1332"/>
      <c r="G61" s="1332"/>
      <c r="H61" s="1332"/>
      <c r="I61" s="1332"/>
      <c r="J61" s="1332"/>
      <c r="K61" s="1332"/>
      <c r="L61" s="1332"/>
      <c r="M61" s="1332"/>
      <c r="N61" s="1332"/>
      <c r="O61" s="1332"/>
      <c r="P61" s="1332"/>
      <c r="Q61" s="1332"/>
      <c r="R61" s="1332"/>
      <c r="S61" s="1332"/>
      <c r="T61" s="1332"/>
      <c r="U61" s="1332"/>
      <c r="V61" s="1332"/>
      <c r="W61" s="1332"/>
      <c r="X61" s="1332"/>
      <c r="Y61" s="1332"/>
      <c r="Z61" s="1332"/>
      <c r="AA61" s="1332"/>
      <c r="AB61" s="1332"/>
      <c r="AC61" s="1332"/>
      <c r="AD61" s="1332"/>
      <c r="AE61" s="1332"/>
      <c r="AF61" s="1332"/>
      <c r="AG61" s="1332"/>
      <c r="AH61" s="1332"/>
      <c r="AI61" s="1332"/>
      <c r="AJ61" s="1332"/>
    </row>
    <row r="62" spans="1:53" s="67" customFormat="1" ht="20.399999999999999" customHeight="1" thickBot="1">
      <c r="A62" s="206" t="s">
        <v>403</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234" t="s">
        <v>47</v>
      </c>
      <c r="B63" s="1234"/>
      <c r="C63" s="1235" t="s">
        <v>404</v>
      </c>
      <c r="D63" s="1235"/>
      <c r="E63" s="1235"/>
      <c r="F63" s="1235"/>
      <c r="G63" s="1235"/>
      <c r="H63" s="1235" t="s">
        <v>405</v>
      </c>
      <c r="I63" s="1235"/>
      <c r="J63" s="1235"/>
      <c r="K63" s="1235"/>
      <c r="L63" s="1235"/>
      <c r="M63" s="1235"/>
      <c r="N63" s="1235"/>
      <c r="O63" s="1235"/>
      <c r="P63" s="1235"/>
      <c r="Q63" s="1235"/>
      <c r="R63" s="1235"/>
      <c r="S63" s="1235"/>
      <c r="T63" s="1231" t="s">
        <v>406</v>
      </c>
      <c r="U63" s="1232"/>
      <c r="V63" s="1232"/>
      <c r="W63" s="1232"/>
      <c r="X63" s="1232"/>
      <c r="Y63" s="1232"/>
      <c r="Z63" s="1232"/>
      <c r="AA63" s="1232"/>
      <c r="AB63" s="1232"/>
      <c r="AC63" s="1232"/>
      <c r="AD63" s="1232"/>
      <c r="AE63" s="1232"/>
      <c r="AF63" s="1232"/>
      <c r="AG63" s="1232"/>
      <c r="AH63" s="1232"/>
      <c r="AI63" s="1232"/>
      <c r="AJ63" s="1233"/>
      <c r="AK63" s="910" t="s">
        <v>407</v>
      </c>
      <c r="AL63" s="910"/>
      <c r="AM63" s="910"/>
      <c r="AN63" s="910"/>
      <c r="AO63" s="910"/>
      <c r="AP63" s="910"/>
      <c r="AQ63" s="910"/>
      <c r="AR63" s="910"/>
      <c r="AS63" s="910"/>
      <c r="AT63" s="910"/>
      <c r="AU63" s="910"/>
      <c r="AV63" s="911"/>
    </row>
    <row r="64" spans="1:53" ht="31.95" customHeight="1">
      <c r="A64" s="1248" t="str">
        <f>AE1</f>
        <v/>
      </c>
      <c r="B64" s="1248"/>
      <c r="C64" s="1264">
        <f>IFERROR(SUMIF('別紙様式2-4（補助金 個表） '!$D$11:$D$2010, '別紙様式2-3（補助金　総括表）'!A64, '別紙様式2-4（補助金 個表） '!$M$11:$M$2010), "未入力あり")</f>
        <v>0</v>
      </c>
      <c r="D64" s="1264"/>
      <c r="E64" s="1264"/>
      <c r="F64" s="1264"/>
      <c r="G64" s="1264"/>
      <c r="H64" s="1265" t="str">
        <f>IF(C64&gt;0, IFERROR((VLOOKUP(A64&amp;"○"&amp;"○", '別紙様式2-4（補助金 個表） '!AI:AJ, 2, FALSE)), "振込先未選択"), "")</f>
        <v/>
      </c>
      <c r="I64" s="1265"/>
      <c r="J64" s="1265"/>
      <c r="K64" s="1265"/>
      <c r="L64" s="1265"/>
      <c r="M64" s="1265"/>
      <c r="N64" s="1265"/>
      <c r="O64" s="1265"/>
      <c r="P64" s="1265"/>
      <c r="Q64" s="1265"/>
      <c r="R64" s="1265"/>
      <c r="S64" s="1265"/>
      <c r="T64" s="1231" t="str">
        <f>IFERROR(IF(H64="", "", VLOOKUP(H64, '別紙様式2-4（補助金 個表） '!$F$11:$S$2010, 14, FALSE)), "未記入")</f>
        <v/>
      </c>
      <c r="U64" s="1232"/>
      <c r="V64" s="1232"/>
      <c r="W64" s="1232"/>
      <c r="X64" s="1232"/>
      <c r="Y64" s="1232"/>
      <c r="Z64" s="1232"/>
      <c r="AA64" s="1232"/>
      <c r="AB64" s="1232"/>
      <c r="AC64" s="1232"/>
      <c r="AD64" s="1232"/>
      <c r="AE64" s="1232"/>
      <c r="AF64" s="1232"/>
      <c r="AG64" s="1232"/>
      <c r="AH64" s="1232"/>
      <c r="AI64" s="1232"/>
      <c r="AJ64" s="1233"/>
    </row>
    <row r="65" spans="1:36" ht="8.4"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2" customHeight="1"/>
    <row r="69" spans="1:36" s="55" customFormat="1" ht="29.4" customHeight="1"/>
    <row r="70" spans="1:36" ht="13.95" customHeight="1"/>
    <row r="71" spans="1:36" ht="13.95" customHeight="1"/>
    <row r="72" spans="1:36" ht="13.95" customHeight="1">
      <c r="A72" s="1268"/>
      <c r="B72" s="1268"/>
      <c r="C72" s="1267"/>
      <c r="D72" s="1267"/>
      <c r="E72" s="1267"/>
      <c r="F72" s="1267"/>
      <c r="G72" s="1267"/>
      <c r="H72" s="1266"/>
      <c r="I72" s="1266"/>
      <c r="J72" s="1266"/>
      <c r="K72" s="1266"/>
      <c r="L72" s="1266"/>
      <c r="M72" s="1266"/>
      <c r="N72" s="1266"/>
      <c r="O72" s="1266"/>
      <c r="P72" s="1266"/>
      <c r="Q72" s="1266"/>
      <c r="R72" s="1266"/>
      <c r="S72" s="1266"/>
      <c r="T72" s="1252"/>
      <c r="U72" s="1252"/>
      <c r="V72" s="1252"/>
      <c r="W72" s="1252"/>
      <c r="X72" s="1252"/>
      <c r="Y72" s="1252"/>
      <c r="Z72" s="1252"/>
      <c r="AA72" s="1252"/>
      <c r="AB72" s="1252"/>
      <c r="AC72" s="1252"/>
      <c r="AD72" s="1252"/>
      <c r="AE72" s="1252"/>
      <c r="AF72" s="1252"/>
      <c r="AG72" s="1252"/>
      <c r="AH72" s="1252"/>
      <c r="AI72" s="1252"/>
      <c r="AJ72" s="1252"/>
    </row>
    <row r="73" spans="1:36" ht="13.95" customHeight="1">
      <c r="A73" s="1268"/>
      <c r="B73" s="1268"/>
      <c r="C73" s="1267"/>
      <c r="D73" s="1267"/>
      <c r="E73" s="1267"/>
      <c r="F73" s="1267"/>
      <c r="G73" s="1267"/>
      <c r="H73" s="1266"/>
      <c r="I73" s="1266"/>
      <c r="J73" s="1266"/>
      <c r="K73" s="1266"/>
      <c r="L73" s="1266"/>
      <c r="M73" s="1266"/>
      <c r="N73" s="1266"/>
      <c r="O73" s="1266"/>
      <c r="P73" s="1266"/>
      <c r="Q73" s="1266"/>
      <c r="R73" s="1266"/>
      <c r="S73" s="1266"/>
      <c r="T73" s="1252"/>
      <c r="U73" s="1252"/>
      <c r="V73" s="1252"/>
      <c r="W73" s="1252"/>
      <c r="X73" s="1252"/>
      <c r="Y73" s="1252"/>
      <c r="Z73" s="1252"/>
      <c r="AA73" s="1252"/>
      <c r="AB73" s="1252"/>
      <c r="AC73" s="1252"/>
      <c r="AD73" s="1252"/>
      <c r="AE73" s="1252"/>
      <c r="AF73" s="1252"/>
      <c r="AG73" s="1252"/>
      <c r="AH73" s="1252"/>
      <c r="AI73" s="1252"/>
      <c r="AJ73" s="1252"/>
    </row>
    <row r="74" spans="1:36" ht="13.95" customHeight="1">
      <c r="A74" s="1268"/>
      <c r="B74" s="1268"/>
      <c r="C74" s="1267"/>
      <c r="D74" s="1267"/>
      <c r="E74" s="1267"/>
      <c r="F74" s="1267"/>
      <c r="G74" s="1267"/>
      <c r="H74" s="1266"/>
      <c r="I74" s="1266"/>
      <c r="J74" s="1266"/>
      <c r="K74" s="1266"/>
      <c r="L74" s="1266"/>
      <c r="M74" s="1266"/>
      <c r="N74" s="1266"/>
      <c r="O74" s="1266"/>
      <c r="P74" s="1266"/>
      <c r="Q74" s="1266"/>
      <c r="R74" s="1266"/>
      <c r="S74" s="1266"/>
      <c r="T74" s="1252"/>
      <c r="U74" s="1252"/>
      <c r="V74" s="1252"/>
      <c r="W74" s="1252"/>
      <c r="X74" s="1252"/>
      <c r="Y74" s="1252"/>
      <c r="Z74" s="1252"/>
      <c r="AA74" s="1252"/>
      <c r="AB74" s="1252"/>
      <c r="AC74" s="1252"/>
      <c r="AD74" s="1252"/>
      <c r="AE74" s="1252"/>
      <c r="AF74" s="1252"/>
      <c r="AG74" s="1252"/>
      <c r="AH74" s="1252"/>
      <c r="AI74" s="1252"/>
      <c r="AJ74" s="1252"/>
    </row>
    <row r="75" spans="1:36" ht="13.95" customHeight="1">
      <c r="A75" s="1268"/>
      <c r="B75" s="1268"/>
      <c r="C75" s="1267"/>
      <c r="D75" s="1267"/>
      <c r="E75" s="1267"/>
      <c r="F75" s="1267"/>
      <c r="G75" s="1267"/>
      <c r="H75" s="1266"/>
      <c r="I75" s="1266"/>
      <c r="J75" s="1266"/>
      <c r="K75" s="1266"/>
      <c r="L75" s="1266"/>
      <c r="M75" s="1266"/>
      <c r="N75" s="1266"/>
      <c r="O75" s="1266"/>
      <c r="P75" s="1266"/>
      <c r="Q75" s="1266"/>
      <c r="R75" s="1266"/>
      <c r="S75" s="1266"/>
      <c r="T75" s="1252"/>
      <c r="U75" s="1252"/>
      <c r="V75" s="1252"/>
      <c r="W75" s="1252"/>
      <c r="X75" s="1252"/>
      <c r="Y75" s="1252"/>
      <c r="Z75" s="1252"/>
      <c r="AA75" s="1252"/>
      <c r="AB75" s="1252"/>
      <c r="AC75" s="1252"/>
      <c r="AD75" s="1252"/>
      <c r="AE75" s="1252"/>
      <c r="AF75" s="1252"/>
      <c r="AG75" s="1252"/>
      <c r="AH75" s="1252"/>
      <c r="AI75" s="1252"/>
      <c r="AJ75" s="1252"/>
    </row>
    <row r="76" spans="1:36" ht="13.95" customHeight="1">
      <c r="A76" s="1268"/>
      <c r="B76" s="1268"/>
      <c r="C76" s="1267"/>
      <c r="D76" s="1267"/>
      <c r="E76" s="1267"/>
      <c r="F76" s="1267"/>
      <c r="G76" s="1267"/>
      <c r="H76" s="1266"/>
      <c r="I76" s="1266"/>
      <c r="J76" s="1266"/>
      <c r="K76" s="1266"/>
      <c r="L76" s="1266"/>
      <c r="M76" s="1266"/>
      <c r="N76" s="1266"/>
      <c r="O76" s="1266"/>
      <c r="P76" s="1266"/>
      <c r="Q76" s="1266"/>
      <c r="R76" s="1266"/>
      <c r="S76" s="1266"/>
      <c r="T76" s="1252"/>
      <c r="U76" s="1252"/>
      <c r="V76" s="1252"/>
      <c r="W76" s="1252"/>
      <c r="X76" s="1252"/>
      <c r="Y76" s="1252"/>
      <c r="Z76" s="1252"/>
      <c r="AA76" s="1252"/>
      <c r="AB76" s="1252"/>
      <c r="AC76" s="1252"/>
      <c r="AD76" s="1252"/>
      <c r="AE76" s="1252"/>
      <c r="AF76" s="1252"/>
      <c r="AG76" s="1252"/>
      <c r="AH76" s="1252"/>
      <c r="AI76" s="1252"/>
      <c r="AJ76" s="1252"/>
    </row>
    <row r="77" spans="1:36" ht="13.95" customHeight="1">
      <c r="A77" s="1268"/>
      <c r="B77" s="1268"/>
      <c r="C77" s="1267"/>
      <c r="D77" s="1267"/>
      <c r="E77" s="1267"/>
      <c r="F77" s="1267"/>
      <c r="G77" s="1267"/>
      <c r="H77" s="1266"/>
      <c r="I77" s="1266"/>
      <c r="J77" s="1266"/>
      <c r="K77" s="1266"/>
      <c r="L77" s="1266"/>
      <c r="M77" s="1266"/>
      <c r="N77" s="1266"/>
      <c r="O77" s="1266"/>
      <c r="P77" s="1266"/>
      <c r="Q77" s="1266"/>
      <c r="R77" s="1266"/>
      <c r="S77" s="1266"/>
      <c r="T77" s="1252"/>
      <c r="U77" s="1252"/>
      <c r="V77" s="1252"/>
      <c r="W77" s="1252"/>
      <c r="X77" s="1252"/>
      <c r="Y77" s="1252"/>
      <c r="Z77" s="1252"/>
      <c r="AA77" s="1252"/>
      <c r="AB77" s="1252"/>
      <c r="AC77" s="1252"/>
      <c r="AD77" s="1252"/>
      <c r="AE77" s="1252"/>
      <c r="AF77" s="1252"/>
      <c r="AG77" s="1252"/>
      <c r="AH77" s="1252"/>
      <c r="AI77" s="1252"/>
      <c r="AJ77" s="1252"/>
    </row>
    <row r="78" spans="1:36" ht="13.95" customHeight="1">
      <c r="A78" s="1268"/>
      <c r="B78" s="1268"/>
      <c r="C78" s="1267"/>
      <c r="D78" s="1267"/>
      <c r="E78" s="1267"/>
      <c r="F78" s="1267"/>
      <c r="G78" s="1267"/>
      <c r="H78" s="1266"/>
      <c r="I78" s="1266"/>
      <c r="J78" s="1266"/>
      <c r="K78" s="1266"/>
      <c r="L78" s="1266"/>
      <c r="M78" s="1266"/>
      <c r="N78" s="1266"/>
      <c r="O78" s="1266"/>
      <c r="P78" s="1266"/>
      <c r="Q78" s="1266"/>
      <c r="R78" s="1266"/>
      <c r="S78" s="1266"/>
      <c r="T78" s="1252"/>
      <c r="U78" s="1252"/>
      <c r="V78" s="1252"/>
      <c r="W78" s="1252"/>
      <c r="X78" s="1252"/>
      <c r="Y78" s="1252"/>
      <c r="Z78" s="1252"/>
      <c r="AA78" s="1252"/>
      <c r="AB78" s="1252"/>
      <c r="AC78" s="1252"/>
      <c r="AD78" s="1252"/>
      <c r="AE78" s="1252"/>
      <c r="AF78" s="1252"/>
      <c r="AG78" s="1252"/>
      <c r="AH78" s="1252"/>
      <c r="AI78" s="1252"/>
      <c r="AJ78" s="1252"/>
    </row>
    <row r="79" spans="1:36" ht="13.95" customHeight="1">
      <c r="A79" s="1268"/>
      <c r="B79" s="1268"/>
      <c r="C79" s="1267"/>
      <c r="D79" s="1267"/>
      <c r="E79" s="1267"/>
      <c r="F79" s="1267"/>
      <c r="G79" s="1267"/>
      <c r="H79" s="1266"/>
      <c r="I79" s="1266"/>
      <c r="J79" s="1266"/>
      <c r="K79" s="1266"/>
      <c r="L79" s="1266"/>
      <c r="M79" s="1266"/>
      <c r="N79" s="1266"/>
      <c r="O79" s="1266"/>
      <c r="P79" s="1266"/>
      <c r="Q79" s="1266"/>
      <c r="R79" s="1266"/>
      <c r="S79" s="1266"/>
      <c r="T79" s="1252"/>
      <c r="U79" s="1252"/>
      <c r="V79" s="1252"/>
      <c r="W79" s="1252"/>
      <c r="X79" s="1252"/>
      <c r="Y79" s="1252"/>
      <c r="Z79" s="1252"/>
      <c r="AA79" s="1252"/>
      <c r="AB79" s="1252"/>
      <c r="AC79" s="1252"/>
      <c r="AD79" s="1252"/>
      <c r="AE79" s="1252"/>
      <c r="AF79" s="1252"/>
      <c r="AG79" s="1252"/>
      <c r="AH79" s="1252"/>
      <c r="AI79" s="1252"/>
      <c r="AJ79" s="1252"/>
    </row>
    <row r="80" spans="1:36" ht="13.95" customHeight="1">
      <c r="A80" s="1268"/>
      <c r="B80" s="1268"/>
      <c r="C80" s="1267"/>
      <c r="D80" s="1267"/>
      <c r="E80" s="1267"/>
      <c r="F80" s="1267"/>
      <c r="G80" s="1267"/>
      <c r="H80" s="1266"/>
      <c r="I80" s="1266"/>
      <c r="J80" s="1266"/>
      <c r="K80" s="1266"/>
      <c r="L80" s="1266"/>
      <c r="M80" s="1266"/>
      <c r="N80" s="1266"/>
      <c r="O80" s="1266"/>
      <c r="P80" s="1266"/>
      <c r="Q80" s="1266"/>
      <c r="R80" s="1266"/>
      <c r="S80" s="1266"/>
      <c r="T80" s="1252"/>
      <c r="U80" s="1252"/>
      <c r="V80" s="1252"/>
      <c r="W80" s="1252"/>
      <c r="X80" s="1252"/>
      <c r="Y80" s="1252"/>
      <c r="Z80" s="1252"/>
      <c r="AA80" s="1252"/>
      <c r="AB80" s="1252"/>
      <c r="AC80" s="1252"/>
      <c r="AD80" s="1252"/>
      <c r="AE80" s="1252"/>
      <c r="AF80" s="1252"/>
      <c r="AG80" s="1252"/>
      <c r="AH80" s="1252"/>
      <c r="AI80" s="1252"/>
      <c r="AJ80" s="1252"/>
    </row>
    <row r="81" spans="1:36" ht="13.95" customHeight="1">
      <c r="A81" s="1268"/>
      <c r="B81" s="1268"/>
      <c r="C81" s="1267"/>
      <c r="D81" s="1267"/>
      <c r="E81" s="1267"/>
      <c r="F81" s="1267"/>
      <c r="G81" s="1267"/>
      <c r="H81" s="1266"/>
      <c r="I81" s="1266"/>
      <c r="J81" s="1266"/>
      <c r="K81" s="1266"/>
      <c r="L81" s="1266"/>
      <c r="M81" s="1266"/>
      <c r="N81" s="1266"/>
      <c r="O81" s="1266"/>
      <c r="P81" s="1266"/>
      <c r="Q81" s="1266"/>
      <c r="R81" s="1266"/>
      <c r="S81" s="1266"/>
      <c r="T81" s="1252"/>
      <c r="U81" s="1252"/>
      <c r="V81" s="1252"/>
      <c r="W81" s="1252"/>
      <c r="X81" s="1252"/>
      <c r="Y81" s="1252"/>
      <c r="Z81" s="1252"/>
      <c r="AA81" s="1252"/>
      <c r="AB81" s="1252"/>
      <c r="AC81" s="1252"/>
      <c r="AD81" s="1252"/>
      <c r="AE81" s="1252"/>
      <c r="AF81" s="1252"/>
      <c r="AG81" s="1252"/>
      <c r="AH81" s="1252"/>
      <c r="AI81" s="1252"/>
      <c r="AJ81" s="1252"/>
    </row>
    <row r="82" spans="1:36" ht="13.95" customHeight="1">
      <c r="A82" s="1268"/>
      <c r="B82" s="1268"/>
      <c r="C82" s="1267"/>
      <c r="D82" s="1267"/>
      <c r="E82" s="1267"/>
      <c r="F82" s="1267"/>
      <c r="G82" s="1267"/>
      <c r="H82" s="1266"/>
      <c r="I82" s="1266"/>
      <c r="J82" s="1266"/>
      <c r="K82" s="1266"/>
      <c r="L82" s="1266"/>
      <c r="M82" s="1266"/>
      <c r="N82" s="1266"/>
      <c r="O82" s="1266"/>
      <c r="P82" s="1266"/>
      <c r="Q82" s="1266"/>
      <c r="R82" s="1266"/>
      <c r="S82" s="1266"/>
      <c r="T82" s="1252"/>
      <c r="U82" s="1252"/>
      <c r="V82" s="1252"/>
      <c r="W82" s="1252"/>
      <c r="X82" s="1252"/>
      <c r="Y82" s="1252"/>
      <c r="Z82" s="1252"/>
      <c r="AA82" s="1252"/>
      <c r="AB82" s="1252"/>
      <c r="AC82" s="1252"/>
      <c r="AD82" s="1252"/>
      <c r="AE82" s="1252"/>
      <c r="AF82" s="1252"/>
      <c r="AG82" s="1252"/>
      <c r="AH82" s="1252"/>
      <c r="AI82" s="1252"/>
      <c r="AJ82" s="1252"/>
    </row>
    <row r="83" spans="1:36" ht="13.95" customHeight="1">
      <c r="A83" s="1268"/>
      <c r="B83" s="1268"/>
      <c r="C83" s="1267"/>
      <c r="D83" s="1267"/>
      <c r="E83" s="1267"/>
      <c r="F83" s="1267"/>
      <c r="G83" s="1267"/>
      <c r="H83" s="1266"/>
      <c r="I83" s="1266"/>
      <c r="J83" s="1266"/>
      <c r="K83" s="1266"/>
      <c r="L83" s="1266"/>
      <c r="M83" s="1266"/>
      <c r="N83" s="1266"/>
      <c r="O83" s="1266"/>
      <c r="P83" s="1266"/>
      <c r="Q83" s="1266"/>
      <c r="R83" s="1266"/>
      <c r="S83" s="1266"/>
      <c r="T83" s="1252"/>
      <c r="U83" s="1252"/>
      <c r="V83" s="1252"/>
      <c r="W83" s="1252"/>
      <c r="X83" s="1252"/>
      <c r="Y83" s="1252"/>
      <c r="Z83" s="1252"/>
      <c r="AA83" s="1252"/>
      <c r="AB83" s="1252"/>
      <c r="AC83" s="1252"/>
      <c r="AD83" s="1252"/>
      <c r="AE83" s="1252"/>
      <c r="AF83" s="1252"/>
      <c r="AG83" s="1252"/>
      <c r="AH83" s="1252"/>
      <c r="AI83" s="1252"/>
      <c r="AJ83" s="1252"/>
    </row>
    <row r="84" spans="1:36" ht="13.95" customHeight="1">
      <c r="A84" s="1268"/>
      <c r="B84" s="1268"/>
      <c r="C84" s="1267"/>
      <c r="D84" s="1267"/>
      <c r="E84" s="1267"/>
      <c r="F84" s="1267"/>
      <c r="G84" s="1267"/>
      <c r="H84" s="1266"/>
      <c r="I84" s="1266"/>
      <c r="J84" s="1266"/>
      <c r="K84" s="1266"/>
      <c r="L84" s="1266"/>
      <c r="M84" s="1266"/>
      <c r="N84" s="1266"/>
      <c r="O84" s="1266"/>
      <c r="P84" s="1266"/>
      <c r="Q84" s="1266"/>
      <c r="R84" s="1266"/>
      <c r="S84" s="1266"/>
      <c r="T84" s="1252"/>
      <c r="U84" s="1252"/>
      <c r="V84" s="1252"/>
      <c r="W84" s="1252"/>
      <c r="X84" s="1252"/>
      <c r="Y84" s="1252"/>
      <c r="Z84" s="1252"/>
      <c r="AA84" s="1252"/>
      <c r="AB84" s="1252"/>
      <c r="AC84" s="1252"/>
      <c r="AD84" s="1252"/>
      <c r="AE84" s="1252"/>
      <c r="AF84" s="1252"/>
      <c r="AG84" s="1252"/>
      <c r="AH84" s="1252"/>
      <c r="AI84" s="1252"/>
      <c r="AJ84" s="1252"/>
    </row>
    <row r="85" spans="1:36" ht="13.95" customHeight="1">
      <c r="A85" s="1268"/>
      <c r="B85" s="1268"/>
      <c r="C85" s="1267"/>
      <c r="D85" s="1267"/>
      <c r="E85" s="1267"/>
      <c r="F85" s="1267"/>
      <c r="G85" s="1267"/>
      <c r="H85" s="1266"/>
      <c r="I85" s="1266"/>
      <c r="J85" s="1266"/>
      <c r="K85" s="1266"/>
      <c r="L85" s="1266"/>
      <c r="M85" s="1266"/>
      <c r="N85" s="1266"/>
      <c r="O85" s="1266"/>
      <c r="P85" s="1266"/>
      <c r="Q85" s="1266"/>
      <c r="R85" s="1266"/>
      <c r="S85" s="1266"/>
      <c r="T85" s="1252"/>
      <c r="U85" s="1252"/>
      <c r="V85" s="1252"/>
      <c r="W85" s="1252"/>
      <c r="X85" s="1252"/>
      <c r="Y85" s="1252"/>
      <c r="Z85" s="1252"/>
      <c r="AA85" s="1252"/>
      <c r="AB85" s="1252"/>
      <c r="AC85" s="1252"/>
      <c r="AD85" s="1252"/>
      <c r="AE85" s="1252"/>
      <c r="AF85" s="1252"/>
      <c r="AG85" s="1252"/>
      <c r="AH85" s="1252"/>
      <c r="AI85" s="1252"/>
      <c r="AJ85" s="1252"/>
    </row>
    <row r="86" spans="1:36" ht="13.95" customHeight="1">
      <c r="A86" s="1268"/>
      <c r="B86" s="1268"/>
      <c r="C86" s="1267"/>
      <c r="D86" s="1267"/>
      <c r="E86" s="1267"/>
      <c r="F86" s="1267"/>
      <c r="G86" s="1267"/>
      <c r="H86" s="1266"/>
      <c r="I86" s="1266"/>
      <c r="J86" s="1266"/>
      <c r="K86" s="1266"/>
      <c r="L86" s="1266"/>
      <c r="M86" s="1266"/>
      <c r="N86" s="1266"/>
      <c r="O86" s="1266"/>
      <c r="P86" s="1266"/>
      <c r="Q86" s="1266"/>
      <c r="R86" s="1266"/>
      <c r="S86" s="1266"/>
      <c r="T86" s="1252"/>
      <c r="U86" s="1252"/>
      <c r="V86" s="1252"/>
      <c r="W86" s="1252"/>
      <c r="X86" s="1252"/>
      <c r="Y86" s="1252"/>
      <c r="Z86" s="1252"/>
      <c r="AA86" s="1252"/>
      <c r="AB86" s="1252"/>
      <c r="AC86" s="1252"/>
      <c r="AD86" s="1252"/>
      <c r="AE86" s="1252"/>
      <c r="AF86" s="1252"/>
      <c r="AG86" s="1252"/>
      <c r="AH86" s="1252"/>
      <c r="AI86" s="1252"/>
      <c r="AJ86" s="1252"/>
    </row>
    <row r="87" spans="1:36" ht="13.95" customHeight="1">
      <c r="A87" s="1268"/>
      <c r="B87" s="1268"/>
      <c r="C87" s="1267"/>
      <c r="D87" s="1267"/>
      <c r="E87" s="1267"/>
      <c r="F87" s="1267"/>
      <c r="G87" s="1267"/>
      <c r="H87" s="1266"/>
      <c r="I87" s="1266"/>
      <c r="J87" s="1266"/>
      <c r="K87" s="1266"/>
      <c r="L87" s="1266"/>
      <c r="M87" s="1266"/>
      <c r="N87" s="1266"/>
      <c r="O87" s="1266"/>
      <c r="P87" s="1266"/>
      <c r="Q87" s="1266"/>
      <c r="R87" s="1266"/>
      <c r="S87" s="1266"/>
      <c r="T87" s="1252"/>
      <c r="U87" s="1252"/>
      <c r="V87" s="1252"/>
      <c r="W87" s="1252"/>
      <c r="X87" s="1252"/>
      <c r="Y87" s="1252"/>
      <c r="Z87" s="1252"/>
      <c r="AA87" s="1252"/>
      <c r="AB87" s="1252"/>
      <c r="AC87" s="1252"/>
      <c r="AD87" s="1252"/>
      <c r="AE87" s="1252"/>
      <c r="AF87" s="1252"/>
      <c r="AG87" s="1252"/>
      <c r="AH87" s="1252"/>
      <c r="AI87" s="1252"/>
      <c r="AJ87" s="1252"/>
    </row>
    <row r="88" spans="1:36" ht="13.95" customHeight="1">
      <c r="A88" s="1268"/>
      <c r="B88" s="1268"/>
      <c r="C88" s="1267"/>
      <c r="D88" s="1267"/>
      <c r="E88" s="1267"/>
      <c r="F88" s="1267"/>
      <c r="G88" s="1267"/>
      <c r="H88" s="1266"/>
      <c r="I88" s="1266"/>
      <c r="J88" s="1266"/>
      <c r="K88" s="1266"/>
      <c r="L88" s="1266"/>
      <c r="M88" s="1266"/>
      <c r="N88" s="1266"/>
      <c r="O88" s="1266"/>
      <c r="P88" s="1266"/>
      <c r="Q88" s="1266"/>
      <c r="R88" s="1266"/>
      <c r="S88" s="1266"/>
      <c r="T88" s="1252"/>
      <c r="U88" s="1252"/>
      <c r="V88" s="1252"/>
      <c r="W88" s="1252"/>
      <c r="X88" s="1252"/>
      <c r="Y88" s="1252"/>
      <c r="Z88" s="1252"/>
      <c r="AA88" s="1252"/>
      <c r="AB88" s="1252"/>
      <c r="AC88" s="1252"/>
      <c r="AD88" s="1252"/>
      <c r="AE88" s="1252"/>
      <c r="AF88" s="1252"/>
      <c r="AG88" s="1252"/>
      <c r="AH88" s="1252"/>
      <c r="AI88" s="1252"/>
      <c r="AJ88" s="1252"/>
    </row>
    <row r="89" spans="1:36" ht="13.95" customHeight="1">
      <c r="A89" s="1268"/>
      <c r="B89" s="1268"/>
      <c r="C89" s="1267"/>
      <c r="D89" s="1267"/>
      <c r="E89" s="1267"/>
      <c r="F89" s="1267"/>
      <c r="G89" s="1267"/>
      <c r="H89" s="1266"/>
      <c r="I89" s="1266"/>
      <c r="J89" s="1266"/>
      <c r="K89" s="1266"/>
      <c r="L89" s="1266"/>
      <c r="M89" s="1266"/>
      <c r="N89" s="1266"/>
      <c r="O89" s="1266"/>
      <c r="P89" s="1266"/>
      <c r="Q89" s="1266"/>
      <c r="R89" s="1266"/>
      <c r="S89" s="1266"/>
      <c r="T89" s="1252"/>
      <c r="U89" s="1252"/>
      <c r="V89" s="1252"/>
      <c r="W89" s="1252"/>
      <c r="X89" s="1252"/>
      <c r="Y89" s="1252"/>
      <c r="Z89" s="1252"/>
      <c r="AA89" s="1252"/>
      <c r="AB89" s="1252"/>
      <c r="AC89" s="1252"/>
      <c r="AD89" s="1252"/>
      <c r="AE89" s="1252"/>
      <c r="AF89" s="1252"/>
      <c r="AG89" s="1252"/>
      <c r="AH89" s="1252"/>
      <c r="AI89" s="1252"/>
      <c r="AJ89" s="1252"/>
    </row>
    <row r="90" spans="1:36" ht="13.95" customHeight="1">
      <c r="A90" s="1268"/>
      <c r="B90" s="1268"/>
      <c r="C90" s="1267"/>
      <c r="D90" s="1267"/>
      <c r="E90" s="1267"/>
      <c r="F90" s="1267"/>
      <c r="G90" s="1267"/>
      <c r="H90" s="1266"/>
      <c r="I90" s="1266"/>
      <c r="J90" s="1266"/>
      <c r="K90" s="1266"/>
      <c r="L90" s="1266"/>
      <c r="M90" s="1266"/>
      <c r="N90" s="1266"/>
      <c r="O90" s="1266"/>
      <c r="P90" s="1266"/>
      <c r="Q90" s="1266"/>
      <c r="R90" s="1266"/>
      <c r="S90" s="1266"/>
      <c r="T90" s="1252"/>
      <c r="U90" s="1252"/>
      <c r="V90" s="1252"/>
      <c r="W90" s="1252"/>
      <c r="X90" s="1252"/>
      <c r="Y90" s="1252"/>
      <c r="Z90" s="1252"/>
      <c r="AA90" s="1252"/>
      <c r="AB90" s="1252"/>
      <c r="AC90" s="1252"/>
      <c r="AD90" s="1252"/>
      <c r="AE90" s="1252"/>
      <c r="AF90" s="1252"/>
      <c r="AG90" s="1252"/>
      <c r="AH90" s="1252"/>
      <c r="AI90" s="1252"/>
      <c r="AJ90" s="1252"/>
    </row>
    <row r="91" spans="1:36" ht="13.95" customHeight="1">
      <c r="A91" s="1268"/>
      <c r="B91" s="1268"/>
      <c r="C91" s="1267"/>
      <c r="D91" s="1267"/>
      <c r="E91" s="1267"/>
      <c r="F91" s="1267"/>
      <c r="G91" s="1267"/>
      <c r="H91" s="1266"/>
      <c r="I91" s="1266"/>
      <c r="J91" s="1266"/>
      <c r="K91" s="1266"/>
      <c r="L91" s="1266"/>
      <c r="M91" s="1266"/>
      <c r="N91" s="1266"/>
      <c r="O91" s="1266"/>
      <c r="P91" s="1266"/>
      <c r="Q91" s="1266"/>
      <c r="R91" s="1266"/>
      <c r="S91" s="1266"/>
      <c r="T91" s="1252"/>
      <c r="U91" s="1252"/>
      <c r="V91" s="1252"/>
      <c r="W91" s="1252"/>
      <c r="X91" s="1252"/>
      <c r="Y91" s="1252"/>
      <c r="Z91" s="1252"/>
      <c r="AA91" s="1252"/>
      <c r="AB91" s="1252"/>
      <c r="AC91" s="1252"/>
      <c r="AD91" s="1252"/>
      <c r="AE91" s="1252"/>
      <c r="AF91" s="1252"/>
      <c r="AG91" s="1252"/>
      <c r="AH91" s="1252"/>
      <c r="AI91" s="1252"/>
      <c r="AJ91" s="1252"/>
    </row>
    <row r="92" spans="1:36" ht="13.95" customHeight="1">
      <c r="A92" s="1268"/>
      <c r="B92" s="1268"/>
      <c r="C92" s="1267"/>
      <c r="D92" s="1267"/>
      <c r="E92" s="1267"/>
      <c r="F92" s="1267"/>
      <c r="G92" s="1267"/>
      <c r="H92" s="1266"/>
      <c r="I92" s="1266"/>
      <c r="J92" s="1266"/>
      <c r="K92" s="1266"/>
      <c r="L92" s="1266"/>
      <c r="M92" s="1266"/>
      <c r="N92" s="1266"/>
      <c r="O92" s="1266"/>
      <c r="P92" s="1266"/>
      <c r="Q92" s="1266"/>
      <c r="R92" s="1266"/>
      <c r="S92" s="1266"/>
      <c r="T92" s="1252"/>
      <c r="U92" s="1252"/>
      <c r="V92" s="1252"/>
      <c r="W92" s="1252"/>
      <c r="X92" s="1252"/>
      <c r="Y92" s="1252"/>
      <c r="Z92" s="1252"/>
      <c r="AA92" s="1252"/>
      <c r="AB92" s="1252"/>
      <c r="AC92" s="1252"/>
      <c r="AD92" s="1252"/>
      <c r="AE92" s="1252"/>
      <c r="AF92" s="1252"/>
      <c r="AG92" s="1252"/>
      <c r="AH92" s="1252"/>
      <c r="AI92" s="1252"/>
      <c r="AJ92" s="1252"/>
    </row>
    <row r="93" spans="1:36" ht="13.95" customHeight="1">
      <c r="A93" s="1268"/>
      <c r="B93" s="1268"/>
      <c r="C93" s="1267"/>
      <c r="D93" s="1267"/>
      <c r="E93" s="1267"/>
      <c r="F93" s="1267"/>
      <c r="G93" s="1267"/>
      <c r="H93" s="1266"/>
      <c r="I93" s="1266"/>
      <c r="J93" s="1266"/>
      <c r="K93" s="1266"/>
      <c r="L93" s="1266"/>
      <c r="M93" s="1266"/>
      <c r="N93" s="1266"/>
      <c r="O93" s="1266"/>
      <c r="P93" s="1266"/>
      <c r="Q93" s="1266"/>
      <c r="R93" s="1266"/>
      <c r="S93" s="1266"/>
      <c r="T93" s="1252"/>
      <c r="U93" s="1252"/>
      <c r="V93" s="1252"/>
      <c r="W93" s="1252"/>
      <c r="X93" s="1252"/>
      <c r="Y93" s="1252"/>
      <c r="Z93" s="1252"/>
      <c r="AA93" s="1252"/>
      <c r="AB93" s="1252"/>
      <c r="AC93" s="1252"/>
      <c r="AD93" s="1252"/>
      <c r="AE93" s="1252"/>
      <c r="AF93" s="1252"/>
      <c r="AG93" s="1252"/>
      <c r="AH93" s="1252"/>
      <c r="AI93" s="1252"/>
      <c r="AJ93" s="1252"/>
    </row>
    <row r="94" spans="1:36" ht="13.95" customHeight="1">
      <c r="A94" s="1268"/>
      <c r="B94" s="1268"/>
      <c r="C94" s="1267"/>
      <c r="D94" s="1267"/>
      <c r="E94" s="1267"/>
      <c r="F94" s="1267"/>
      <c r="G94" s="1267"/>
      <c r="H94" s="1266"/>
      <c r="I94" s="1266"/>
      <c r="J94" s="1266"/>
      <c r="K94" s="1266"/>
      <c r="L94" s="1266"/>
      <c r="M94" s="1266"/>
      <c r="N94" s="1266"/>
      <c r="O94" s="1266"/>
      <c r="P94" s="1266"/>
      <c r="Q94" s="1266"/>
      <c r="R94" s="1266"/>
      <c r="S94" s="1266"/>
      <c r="T94" s="1252"/>
      <c r="U94" s="1252"/>
      <c r="V94" s="1252"/>
      <c r="W94" s="1252"/>
      <c r="X94" s="1252"/>
      <c r="Y94" s="1252"/>
      <c r="Z94" s="1252"/>
      <c r="AA94" s="1252"/>
      <c r="AB94" s="1252"/>
      <c r="AC94" s="1252"/>
      <c r="AD94" s="1252"/>
      <c r="AE94" s="1252"/>
      <c r="AF94" s="1252"/>
      <c r="AG94" s="1252"/>
      <c r="AH94" s="1252"/>
      <c r="AI94" s="1252"/>
      <c r="AJ94" s="1252"/>
    </row>
    <row r="95" spans="1:36" ht="13.95" customHeight="1">
      <c r="A95" s="1268"/>
      <c r="B95" s="1268"/>
      <c r="C95" s="1267"/>
      <c r="D95" s="1267"/>
      <c r="E95" s="1267"/>
      <c r="F95" s="1267"/>
      <c r="G95" s="1267"/>
      <c r="H95" s="1266"/>
      <c r="I95" s="1266"/>
      <c r="J95" s="1266"/>
      <c r="K95" s="1266"/>
      <c r="L95" s="1266"/>
      <c r="M95" s="1266"/>
      <c r="N95" s="1266"/>
      <c r="O95" s="1266"/>
      <c r="P95" s="1266"/>
      <c r="Q95" s="1266"/>
      <c r="R95" s="1266"/>
      <c r="S95" s="1266"/>
      <c r="T95" s="1252"/>
      <c r="U95" s="1252"/>
      <c r="V95" s="1252"/>
      <c r="W95" s="1252"/>
      <c r="X95" s="1252"/>
      <c r="Y95" s="1252"/>
      <c r="Z95" s="1252"/>
      <c r="AA95" s="1252"/>
      <c r="AB95" s="1252"/>
      <c r="AC95" s="1252"/>
      <c r="AD95" s="1252"/>
      <c r="AE95" s="1252"/>
      <c r="AF95" s="1252"/>
      <c r="AG95" s="1252"/>
      <c r="AH95" s="1252"/>
      <c r="AI95" s="1252"/>
      <c r="AJ95" s="1252"/>
    </row>
    <row r="96" spans="1:36" ht="13.95" customHeight="1">
      <c r="A96" s="1268"/>
      <c r="B96" s="1268"/>
      <c r="C96" s="1267"/>
      <c r="D96" s="1267"/>
      <c r="E96" s="1267"/>
      <c r="F96" s="1267"/>
      <c r="G96" s="1267"/>
      <c r="H96" s="1266"/>
      <c r="I96" s="1266"/>
      <c r="J96" s="1266"/>
      <c r="K96" s="1266"/>
      <c r="L96" s="1266"/>
      <c r="M96" s="1266"/>
      <c r="N96" s="1266"/>
      <c r="O96" s="1266"/>
      <c r="P96" s="1266"/>
      <c r="Q96" s="1266"/>
      <c r="R96" s="1266"/>
      <c r="S96" s="1266"/>
      <c r="T96" s="1252"/>
      <c r="U96" s="1252"/>
      <c r="V96" s="1252"/>
      <c r="W96" s="1252"/>
      <c r="X96" s="1252"/>
      <c r="Y96" s="1252"/>
      <c r="Z96" s="1252"/>
      <c r="AA96" s="1252"/>
      <c r="AB96" s="1252"/>
      <c r="AC96" s="1252"/>
      <c r="AD96" s="1252"/>
      <c r="AE96" s="1252"/>
      <c r="AF96" s="1252"/>
      <c r="AG96" s="1252"/>
      <c r="AH96" s="1252"/>
      <c r="AI96" s="1252"/>
      <c r="AJ96" s="1252"/>
    </row>
    <row r="97" spans="1:36" ht="13.95" customHeight="1">
      <c r="A97" s="1268"/>
      <c r="B97" s="1268"/>
      <c r="C97" s="1267"/>
      <c r="D97" s="1267"/>
      <c r="E97" s="1267"/>
      <c r="F97" s="1267"/>
      <c r="G97" s="1267"/>
      <c r="H97" s="1266"/>
      <c r="I97" s="1266"/>
      <c r="J97" s="1266"/>
      <c r="K97" s="1266"/>
      <c r="L97" s="1266"/>
      <c r="M97" s="1266"/>
      <c r="N97" s="1266"/>
      <c r="O97" s="1266"/>
      <c r="P97" s="1266"/>
      <c r="Q97" s="1266"/>
      <c r="R97" s="1266"/>
      <c r="S97" s="1266"/>
      <c r="T97" s="1252"/>
      <c r="U97" s="1252"/>
      <c r="V97" s="1252"/>
      <c r="W97" s="1252"/>
      <c r="X97" s="1252"/>
      <c r="Y97" s="1252"/>
      <c r="Z97" s="1252"/>
      <c r="AA97" s="1252"/>
      <c r="AB97" s="1252"/>
      <c r="AC97" s="1252"/>
      <c r="AD97" s="1252"/>
      <c r="AE97" s="1252"/>
      <c r="AF97" s="1252"/>
      <c r="AG97" s="1252"/>
      <c r="AH97" s="1252"/>
      <c r="AI97" s="1252"/>
      <c r="AJ97" s="1252"/>
    </row>
    <row r="98" spans="1:36" ht="13.95" customHeight="1">
      <c r="A98" s="1268"/>
      <c r="B98" s="1268"/>
      <c r="C98" s="1267"/>
      <c r="D98" s="1267"/>
      <c r="E98" s="1267"/>
      <c r="F98" s="1267"/>
      <c r="G98" s="1267"/>
      <c r="H98" s="1266"/>
      <c r="I98" s="1266"/>
      <c r="J98" s="1266"/>
      <c r="K98" s="1266"/>
      <c r="L98" s="1266"/>
      <c r="M98" s="1266"/>
      <c r="N98" s="1266"/>
      <c r="O98" s="1266"/>
      <c r="P98" s="1266"/>
      <c r="Q98" s="1266"/>
      <c r="R98" s="1266"/>
      <c r="S98" s="1266"/>
      <c r="T98" s="1252"/>
      <c r="U98" s="1252"/>
      <c r="V98" s="1252"/>
      <c r="W98" s="1252"/>
      <c r="X98" s="1252"/>
      <c r="Y98" s="1252"/>
      <c r="Z98" s="1252"/>
      <c r="AA98" s="1252"/>
      <c r="AB98" s="1252"/>
      <c r="AC98" s="1252"/>
      <c r="AD98" s="1252"/>
      <c r="AE98" s="1252"/>
      <c r="AF98" s="1252"/>
      <c r="AG98" s="1252"/>
      <c r="AH98" s="1252"/>
      <c r="AI98" s="1252"/>
      <c r="AJ98" s="1252"/>
    </row>
    <row r="99" spans="1:36" ht="13.95" customHeight="1">
      <c r="A99" s="1268"/>
      <c r="B99" s="1268"/>
      <c r="C99" s="1267"/>
      <c r="D99" s="1267"/>
      <c r="E99" s="1267"/>
      <c r="F99" s="1267"/>
      <c r="G99" s="1267"/>
      <c r="H99" s="1266"/>
      <c r="I99" s="1266"/>
      <c r="J99" s="1266"/>
      <c r="K99" s="1266"/>
      <c r="L99" s="1266"/>
      <c r="M99" s="1266"/>
      <c r="N99" s="1266"/>
      <c r="O99" s="1266"/>
      <c r="P99" s="1266"/>
      <c r="Q99" s="1266"/>
      <c r="R99" s="1266"/>
      <c r="S99" s="1266"/>
      <c r="T99" s="1252"/>
      <c r="U99" s="1252"/>
      <c r="V99" s="1252"/>
      <c r="W99" s="1252"/>
      <c r="X99" s="1252"/>
      <c r="Y99" s="1252"/>
      <c r="Z99" s="1252"/>
      <c r="AA99" s="1252"/>
      <c r="AB99" s="1252"/>
      <c r="AC99" s="1252"/>
      <c r="AD99" s="1252"/>
      <c r="AE99" s="1252"/>
      <c r="AF99" s="1252"/>
      <c r="AG99" s="1252"/>
      <c r="AH99" s="1252"/>
      <c r="AI99" s="1252"/>
      <c r="AJ99" s="1252"/>
    </row>
    <row r="100" spans="1:36" ht="13.95" customHeight="1">
      <c r="A100" s="1268"/>
      <c r="B100" s="1268"/>
      <c r="C100" s="1267"/>
      <c r="D100" s="1267"/>
      <c r="E100" s="1267"/>
      <c r="F100" s="1267"/>
      <c r="G100" s="1267"/>
      <c r="H100" s="1266"/>
      <c r="I100" s="1266"/>
      <c r="J100" s="1266"/>
      <c r="K100" s="1266"/>
      <c r="L100" s="1266"/>
      <c r="M100" s="1266"/>
      <c r="N100" s="1266"/>
      <c r="O100" s="1266"/>
      <c r="P100" s="1266"/>
      <c r="Q100" s="1266"/>
      <c r="R100" s="1266"/>
      <c r="S100" s="1266"/>
      <c r="T100" s="1252"/>
      <c r="U100" s="1252"/>
      <c r="V100" s="1252"/>
      <c r="W100" s="1252"/>
      <c r="X100" s="1252"/>
      <c r="Y100" s="1252"/>
      <c r="Z100" s="1252"/>
      <c r="AA100" s="1252"/>
      <c r="AB100" s="1252"/>
      <c r="AC100" s="1252"/>
      <c r="AD100" s="1252"/>
      <c r="AE100" s="1252"/>
      <c r="AF100" s="1252"/>
      <c r="AG100" s="1252"/>
      <c r="AH100" s="1252"/>
      <c r="AI100" s="1252"/>
      <c r="AJ100" s="1252"/>
    </row>
    <row r="101" spans="1:36" ht="13.95" customHeight="1">
      <c r="A101" s="1268"/>
      <c r="B101" s="1268"/>
      <c r="C101" s="1267"/>
      <c r="D101" s="1267"/>
      <c r="E101" s="1267"/>
      <c r="F101" s="1267"/>
      <c r="G101" s="1267"/>
      <c r="H101" s="1266"/>
      <c r="I101" s="1266"/>
      <c r="J101" s="1266"/>
      <c r="K101" s="1266"/>
      <c r="L101" s="1266"/>
      <c r="M101" s="1266"/>
      <c r="N101" s="1266"/>
      <c r="O101" s="1266"/>
      <c r="P101" s="1266"/>
      <c r="Q101" s="1266"/>
      <c r="R101" s="1266"/>
      <c r="S101" s="1266"/>
      <c r="T101" s="1252"/>
      <c r="U101" s="1252"/>
      <c r="V101" s="1252"/>
      <c r="W101" s="1252"/>
      <c r="X101" s="1252"/>
      <c r="Y101" s="1252"/>
      <c r="Z101" s="1252"/>
      <c r="AA101" s="1252"/>
      <c r="AB101" s="1252"/>
      <c r="AC101" s="1252"/>
      <c r="AD101" s="1252"/>
      <c r="AE101" s="1252"/>
      <c r="AF101" s="1252"/>
      <c r="AG101" s="1252"/>
      <c r="AH101" s="1252"/>
      <c r="AI101" s="1252"/>
      <c r="AJ101" s="1252"/>
    </row>
    <row r="102" spans="1:36" ht="13.95" customHeight="1">
      <c r="A102" s="1268"/>
      <c r="B102" s="1268"/>
      <c r="C102" s="1267"/>
      <c r="D102" s="1267"/>
      <c r="E102" s="1267"/>
      <c r="F102" s="1267"/>
      <c r="G102" s="1267"/>
      <c r="H102" s="1266"/>
      <c r="I102" s="1266"/>
      <c r="J102" s="1266"/>
      <c r="K102" s="1266"/>
      <c r="L102" s="1266"/>
      <c r="M102" s="1266"/>
      <c r="N102" s="1266"/>
      <c r="O102" s="1266"/>
      <c r="P102" s="1266"/>
      <c r="Q102" s="1266"/>
      <c r="R102" s="1266"/>
      <c r="S102" s="1266"/>
      <c r="T102" s="1252"/>
      <c r="U102" s="1252"/>
      <c r="V102" s="1252"/>
      <c r="W102" s="1252"/>
      <c r="X102" s="1252"/>
      <c r="Y102" s="1252"/>
      <c r="Z102" s="1252"/>
      <c r="AA102" s="1252"/>
      <c r="AB102" s="1252"/>
      <c r="AC102" s="1252"/>
      <c r="AD102" s="1252"/>
      <c r="AE102" s="1252"/>
      <c r="AF102" s="1252"/>
      <c r="AG102" s="1252"/>
      <c r="AH102" s="1252"/>
      <c r="AI102" s="1252"/>
      <c r="AJ102" s="1252"/>
    </row>
    <row r="103" spans="1:36" ht="13.95" customHeight="1">
      <c r="A103" s="1268"/>
      <c r="B103" s="1268"/>
      <c r="C103" s="1267"/>
      <c r="D103" s="1267"/>
      <c r="E103" s="1267"/>
      <c r="F103" s="1267"/>
      <c r="G103" s="1267"/>
      <c r="H103" s="1266"/>
      <c r="I103" s="1266"/>
      <c r="J103" s="1266"/>
      <c r="K103" s="1266"/>
      <c r="L103" s="1266"/>
      <c r="M103" s="1266"/>
      <c r="N103" s="1266"/>
      <c r="O103" s="1266"/>
      <c r="P103" s="1266"/>
      <c r="Q103" s="1266"/>
      <c r="R103" s="1266"/>
      <c r="S103" s="1266"/>
      <c r="T103" s="1252"/>
      <c r="U103" s="1252"/>
      <c r="V103" s="1252"/>
      <c r="W103" s="1252"/>
      <c r="X103" s="1252"/>
      <c r="Y103" s="1252"/>
      <c r="Z103" s="1252"/>
      <c r="AA103" s="1252"/>
      <c r="AB103" s="1252"/>
      <c r="AC103" s="1252"/>
      <c r="AD103" s="1252"/>
      <c r="AE103" s="1252"/>
      <c r="AF103" s="1252"/>
      <c r="AG103" s="1252"/>
      <c r="AH103" s="1252"/>
      <c r="AI103" s="1252"/>
      <c r="AJ103" s="1252"/>
    </row>
    <row r="104" spans="1:36" ht="13.95" customHeight="1">
      <c r="A104" s="1268"/>
      <c r="B104" s="1268"/>
      <c r="C104" s="1267"/>
      <c r="D104" s="1267"/>
      <c r="E104" s="1267"/>
      <c r="F104" s="1267"/>
      <c r="G104" s="1267"/>
      <c r="H104" s="1266"/>
      <c r="I104" s="1266"/>
      <c r="J104" s="1266"/>
      <c r="K104" s="1266"/>
      <c r="L104" s="1266"/>
      <c r="M104" s="1266"/>
      <c r="N104" s="1266"/>
      <c r="O104" s="1266"/>
      <c r="P104" s="1266"/>
      <c r="Q104" s="1266"/>
      <c r="R104" s="1266"/>
      <c r="S104" s="1266"/>
      <c r="T104" s="1252"/>
      <c r="U104" s="1252"/>
      <c r="V104" s="1252"/>
      <c r="W104" s="1252"/>
      <c r="X104" s="1252"/>
      <c r="Y104" s="1252"/>
      <c r="Z104" s="1252"/>
      <c r="AA104" s="1252"/>
      <c r="AB104" s="1252"/>
      <c r="AC104" s="1252"/>
      <c r="AD104" s="1252"/>
      <c r="AE104" s="1252"/>
      <c r="AF104" s="1252"/>
      <c r="AG104" s="1252"/>
      <c r="AH104" s="1252"/>
      <c r="AI104" s="1252"/>
      <c r="AJ104" s="1252"/>
    </row>
    <row r="105" spans="1:36" ht="13.95" customHeight="1">
      <c r="A105" s="1268"/>
      <c r="B105" s="1268"/>
      <c r="C105" s="1267"/>
      <c r="D105" s="1267"/>
      <c r="E105" s="1267"/>
      <c r="F105" s="1267"/>
      <c r="G105" s="1267"/>
      <c r="H105" s="1266"/>
      <c r="I105" s="1266"/>
      <c r="J105" s="1266"/>
      <c r="K105" s="1266"/>
      <c r="L105" s="1266"/>
      <c r="M105" s="1266"/>
      <c r="N105" s="1266"/>
      <c r="O105" s="1266"/>
      <c r="P105" s="1266"/>
      <c r="Q105" s="1266"/>
      <c r="R105" s="1266"/>
      <c r="S105" s="1266"/>
      <c r="T105" s="1252"/>
      <c r="U105" s="1252"/>
      <c r="V105" s="1252"/>
      <c r="W105" s="1252"/>
      <c r="X105" s="1252"/>
      <c r="Y105" s="1252"/>
      <c r="Z105" s="1252"/>
      <c r="AA105" s="1252"/>
      <c r="AB105" s="1252"/>
      <c r="AC105" s="1252"/>
      <c r="AD105" s="1252"/>
      <c r="AE105" s="1252"/>
      <c r="AF105" s="1252"/>
      <c r="AG105" s="1252"/>
      <c r="AH105" s="1252"/>
      <c r="AI105" s="1252"/>
      <c r="AJ105" s="1252"/>
    </row>
    <row r="106" spans="1:36" ht="13.95" customHeight="1">
      <c r="A106" s="1268"/>
      <c r="B106" s="1268"/>
      <c r="C106" s="1267"/>
      <c r="D106" s="1267"/>
      <c r="E106" s="1267"/>
      <c r="F106" s="1267"/>
      <c r="G106" s="1267"/>
      <c r="H106" s="1266"/>
      <c r="I106" s="1266"/>
      <c r="J106" s="1266"/>
      <c r="K106" s="1266"/>
      <c r="L106" s="1266"/>
      <c r="M106" s="1266"/>
      <c r="N106" s="1266"/>
      <c r="O106" s="1266"/>
      <c r="P106" s="1266"/>
      <c r="Q106" s="1266"/>
      <c r="R106" s="1266"/>
      <c r="S106" s="1266"/>
      <c r="T106" s="1252"/>
      <c r="U106" s="1252"/>
      <c r="V106" s="1252"/>
      <c r="W106" s="1252"/>
      <c r="X106" s="1252"/>
      <c r="Y106" s="1252"/>
      <c r="Z106" s="1252"/>
      <c r="AA106" s="1252"/>
      <c r="AB106" s="1252"/>
      <c r="AC106" s="1252"/>
      <c r="AD106" s="1252"/>
      <c r="AE106" s="1252"/>
      <c r="AF106" s="1252"/>
      <c r="AG106" s="1252"/>
      <c r="AH106" s="1252"/>
      <c r="AI106" s="1252"/>
      <c r="AJ106" s="1252"/>
    </row>
    <row r="107" spans="1:36" ht="13.95" customHeight="1">
      <c r="A107" s="1268"/>
      <c r="B107" s="1268"/>
      <c r="C107" s="1267"/>
      <c r="D107" s="1267"/>
      <c r="E107" s="1267"/>
      <c r="F107" s="1267"/>
      <c r="G107" s="1267"/>
      <c r="H107" s="1266"/>
      <c r="I107" s="1266"/>
      <c r="J107" s="1266"/>
      <c r="K107" s="1266"/>
      <c r="L107" s="1266"/>
      <c r="M107" s="1266"/>
      <c r="N107" s="1266"/>
      <c r="O107" s="1266"/>
      <c r="P107" s="1266"/>
      <c r="Q107" s="1266"/>
      <c r="R107" s="1266"/>
      <c r="S107" s="1266"/>
      <c r="T107" s="1252"/>
      <c r="U107" s="1252"/>
      <c r="V107" s="1252"/>
      <c r="W107" s="1252"/>
      <c r="X107" s="1252"/>
      <c r="Y107" s="1252"/>
      <c r="Z107" s="1252"/>
      <c r="AA107" s="1252"/>
      <c r="AB107" s="1252"/>
      <c r="AC107" s="1252"/>
      <c r="AD107" s="1252"/>
      <c r="AE107" s="1252"/>
      <c r="AF107" s="1252"/>
      <c r="AG107" s="1252"/>
      <c r="AH107" s="1252"/>
      <c r="AI107" s="1252"/>
      <c r="AJ107" s="1252"/>
    </row>
    <row r="108" spans="1:36" ht="13.95" customHeight="1">
      <c r="A108" s="1268"/>
      <c r="B108" s="1268"/>
      <c r="C108" s="1267"/>
      <c r="D108" s="1267"/>
      <c r="E108" s="1267"/>
      <c r="F108" s="1267"/>
      <c r="G108" s="1267"/>
      <c r="H108" s="1266"/>
      <c r="I108" s="1266"/>
      <c r="J108" s="1266"/>
      <c r="K108" s="1266"/>
      <c r="L108" s="1266"/>
      <c r="M108" s="1266"/>
      <c r="N108" s="1266"/>
      <c r="O108" s="1266"/>
      <c r="P108" s="1266"/>
      <c r="Q108" s="1266"/>
      <c r="R108" s="1266"/>
      <c r="S108" s="1266"/>
      <c r="T108" s="1252"/>
      <c r="U108" s="1252"/>
      <c r="V108" s="1252"/>
      <c r="W108" s="1252"/>
      <c r="X108" s="1252"/>
      <c r="Y108" s="1252"/>
      <c r="Z108" s="1252"/>
      <c r="AA108" s="1252"/>
      <c r="AB108" s="1252"/>
      <c r="AC108" s="1252"/>
      <c r="AD108" s="1252"/>
      <c r="AE108" s="1252"/>
      <c r="AF108" s="1252"/>
      <c r="AG108" s="1252"/>
      <c r="AH108" s="1252"/>
      <c r="AI108" s="1252"/>
      <c r="AJ108" s="1252"/>
    </row>
    <row r="109" spans="1:36" ht="13.95" customHeight="1">
      <c r="A109" s="1268"/>
      <c r="B109" s="1268"/>
      <c r="C109" s="1267"/>
      <c r="D109" s="1267"/>
      <c r="E109" s="1267"/>
      <c r="F109" s="1267"/>
      <c r="G109" s="1267"/>
      <c r="H109" s="1266"/>
      <c r="I109" s="1266"/>
      <c r="J109" s="1266"/>
      <c r="K109" s="1266"/>
      <c r="L109" s="1266"/>
      <c r="M109" s="1266"/>
      <c r="N109" s="1266"/>
      <c r="O109" s="1266"/>
      <c r="P109" s="1266"/>
      <c r="Q109" s="1266"/>
      <c r="R109" s="1266"/>
      <c r="S109" s="1266"/>
      <c r="T109" s="1252"/>
      <c r="U109" s="1252"/>
      <c r="V109" s="1252"/>
      <c r="W109" s="1252"/>
      <c r="X109" s="1252"/>
      <c r="Y109" s="1252"/>
      <c r="Z109" s="1252"/>
      <c r="AA109" s="1252"/>
      <c r="AB109" s="1252"/>
      <c r="AC109" s="1252"/>
      <c r="AD109" s="1252"/>
      <c r="AE109" s="1252"/>
      <c r="AF109" s="1252"/>
      <c r="AG109" s="1252"/>
      <c r="AH109" s="1252"/>
      <c r="AI109" s="1252"/>
      <c r="AJ109" s="1252"/>
    </row>
    <row r="110" spans="1:36" ht="13.95" customHeight="1">
      <c r="A110" s="1268"/>
      <c r="B110" s="1268"/>
      <c r="C110" s="1267"/>
      <c r="D110" s="1267"/>
      <c r="E110" s="1267"/>
      <c r="F110" s="1267"/>
      <c r="G110" s="1267"/>
      <c r="H110" s="1266"/>
      <c r="I110" s="1266"/>
      <c r="J110" s="1266"/>
      <c r="K110" s="1266"/>
      <c r="L110" s="1266"/>
      <c r="M110" s="1266"/>
      <c r="N110" s="1266"/>
      <c r="O110" s="1266"/>
      <c r="P110" s="1266"/>
      <c r="Q110" s="1266"/>
      <c r="R110" s="1266"/>
      <c r="S110" s="1266"/>
      <c r="T110" s="1252"/>
      <c r="U110" s="1252"/>
      <c r="V110" s="1252"/>
      <c r="W110" s="1252"/>
      <c r="X110" s="1252"/>
      <c r="Y110" s="1252"/>
      <c r="Z110" s="1252"/>
      <c r="AA110" s="1252"/>
      <c r="AB110" s="1252"/>
      <c r="AC110" s="1252"/>
      <c r="AD110" s="1252"/>
      <c r="AE110" s="1252"/>
      <c r="AF110" s="1252"/>
      <c r="AG110" s="1252"/>
      <c r="AH110" s="1252"/>
      <c r="AI110" s="1252"/>
      <c r="AJ110" s="1252"/>
    </row>
    <row r="111" spans="1:36" ht="13.95" customHeight="1">
      <c r="A111" s="1268"/>
      <c r="B111" s="1268"/>
      <c r="C111" s="1267"/>
      <c r="D111" s="1267"/>
      <c r="E111" s="1267"/>
      <c r="F111" s="1267"/>
      <c r="G111" s="1267"/>
      <c r="H111" s="1266"/>
      <c r="I111" s="1266"/>
      <c r="J111" s="1266"/>
      <c r="K111" s="1266"/>
      <c r="L111" s="1266"/>
      <c r="M111" s="1266"/>
      <c r="N111" s="1266"/>
      <c r="O111" s="1266"/>
      <c r="P111" s="1266"/>
      <c r="Q111" s="1266"/>
      <c r="R111" s="1266"/>
      <c r="S111" s="1266"/>
      <c r="T111" s="1252"/>
      <c r="U111" s="1252"/>
      <c r="V111" s="1252"/>
      <c r="W111" s="1252"/>
      <c r="X111" s="1252"/>
      <c r="Y111" s="1252"/>
      <c r="Z111" s="1252"/>
      <c r="AA111" s="1252"/>
      <c r="AB111" s="1252"/>
      <c r="AC111" s="1252"/>
      <c r="AD111" s="1252"/>
      <c r="AE111" s="1252"/>
      <c r="AF111" s="1252"/>
      <c r="AG111" s="1252"/>
      <c r="AH111" s="1252"/>
      <c r="AI111" s="1252"/>
      <c r="AJ111" s="1252"/>
    </row>
    <row r="112" spans="1:36" ht="13.95" customHeight="1">
      <c r="A112" s="1268"/>
      <c r="B112" s="1268"/>
      <c r="C112" s="1267"/>
      <c r="D112" s="1267"/>
      <c r="E112" s="1267"/>
      <c r="F112" s="1267"/>
      <c r="G112" s="1267"/>
      <c r="H112" s="1266"/>
      <c r="I112" s="1266"/>
      <c r="J112" s="1266"/>
      <c r="K112" s="1266"/>
      <c r="L112" s="1266"/>
      <c r="M112" s="1266"/>
      <c r="N112" s="1266"/>
      <c r="O112" s="1266"/>
      <c r="P112" s="1266"/>
      <c r="Q112" s="1266"/>
      <c r="R112" s="1266"/>
      <c r="S112" s="1266"/>
      <c r="T112" s="1252"/>
      <c r="U112" s="1252"/>
      <c r="V112" s="1252"/>
      <c r="W112" s="1252"/>
      <c r="X112" s="1252"/>
      <c r="Y112" s="1252"/>
      <c r="Z112" s="1252"/>
      <c r="AA112" s="1252"/>
      <c r="AB112" s="1252"/>
      <c r="AC112" s="1252"/>
      <c r="AD112" s="1252"/>
      <c r="AE112" s="1252"/>
      <c r="AF112" s="1252"/>
      <c r="AG112" s="1252"/>
      <c r="AH112" s="1252"/>
      <c r="AI112" s="1252"/>
      <c r="AJ112" s="1252"/>
    </row>
    <row r="113" spans="1:36" ht="13.95" customHeight="1">
      <c r="A113" s="1268"/>
      <c r="B113" s="1268"/>
      <c r="C113" s="1267"/>
      <c r="D113" s="1267"/>
      <c r="E113" s="1267"/>
      <c r="F113" s="1267"/>
      <c r="G113" s="1267"/>
      <c r="H113" s="1266"/>
      <c r="I113" s="1266"/>
      <c r="J113" s="1266"/>
      <c r="K113" s="1266"/>
      <c r="L113" s="1266"/>
      <c r="M113" s="1266"/>
      <c r="N113" s="1266"/>
      <c r="O113" s="1266"/>
      <c r="P113" s="1266"/>
      <c r="Q113" s="1266"/>
      <c r="R113" s="1266"/>
      <c r="S113" s="1266"/>
      <c r="T113" s="1252"/>
      <c r="U113" s="1252"/>
      <c r="V113" s="1252"/>
      <c r="W113" s="1252"/>
      <c r="X113" s="1252"/>
      <c r="Y113" s="1252"/>
      <c r="Z113" s="1252"/>
      <c r="AA113" s="1252"/>
      <c r="AB113" s="1252"/>
      <c r="AC113" s="1252"/>
      <c r="AD113" s="1252"/>
      <c r="AE113" s="1252"/>
      <c r="AF113" s="1252"/>
      <c r="AG113" s="1252"/>
      <c r="AH113" s="1252"/>
      <c r="AI113" s="1252"/>
      <c r="AJ113" s="1252"/>
    </row>
    <row r="114" spans="1:36" ht="13.95" customHeight="1">
      <c r="A114" s="1268"/>
      <c r="B114" s="1268"/>
      <c r="C114" s="1267"/>
      <c r="D114" s="1267"/>
      <c r="E114" s="1267"/>
      <c r="F114" s="1267"/>
      <c r="G114" s="1267"/>
      <c r="H114" s="1266"/>
      <c r="I114" s="1266"/>
      <c r="J114" s="1266"/>
      <c r="K114" s="1266"/>
      <c r="L114" s="1266"/>
      <c r="M114" s="1266"/>
      <c r="N114" s="1266"/>
      <c r="O114" s="1266"/>
      <c r="P114" s="1266"/>
      <c r="Q114" s="1266"/>
      <c r="R114" s="1266"/>
      <c r="S114" s="1266"/>
      <c r="T114" s="1252"/>
      <c r="U114" s="1252"/>
      <c r="V114" s="1252"/>
      <c r="W114" s="1252"/>
      <c r="X114" s="1252"/>
      <c r="Y114" s="1252"/>
      <c r="Z114" s="1252"/>
      <c r="AA114" s="1252"/>
      <c r="AB114" s="1252"/>
      <c r="AC114" s="1252"/>
      <c r="AD114" s="1252"/>
      <c r="AE114" s="1252"/>
      <c r="AF114" s="1252"/>
      <c r="AG114" s="1252"/>
      <c r="AH114" s="1252"/>
      <c r="AI114" s="1252"/>
      <c r="AJ114" s="1252"/>
    </row>
    <row r="115" spans="1:36" ht="13.95" customHeight="1">
      <c r="A115" s="1268"/>
      <c r="B115" s="1268"/>
      <c r="C115" s="1267"/>
      <c r="D115" s="1267"/>
      <c r="E115" s="1267"/>
      <c r="F115" s="1267"/>
      <c r="G115" s="1267"/>
      <c r="H115" s="1266"/>
      <c r="I115" s="1266"/>
      <c r="J115" s="1266"/>
      <c r="K115" s="1266"/>
      <c r="L115" s="1266"/>
      <c r="M115" s="1266"/>
      <c r="N115" s="1266"/>
      <c r="O115" s="1266"/>
      <c r="P115" s="1266"/>
      <c r="Q115" s="1266"/>
      <c r="R115" s="1266"/>
      <c r="S115" s="1266"/>
      <c r="T115" s="1252"/>
      <c r="U115" s="1252"/>
      <c r="V115" s="1252"/>
      <c r="W115" s="1252"/>
      <c r="X115" s="1252"/>
      <c r="Y115" s="1252"/>
      <c r="Z115" s="1252"/>
      <c r="AA115" s="1252"/>
      <c r="AB115" s="1252"/>
      <c r="AC115" s="1252"/>
      <c r="AD115" s="1252"/>
      <c r="AE115" s="1252"/>
      <c r="AF115" s="1252"/>
      <c r="AG115" s="1252"/>
      <c r="AH115" s="1252"/>
      <c r="AI115" s="1252"/>
      <c r="AJ115" s="1252"/>
    </row>
    <row r="116" spans="1:36" ht="13.95" customHeight="1">
      <c r="A116" s="1268"/>
      <c r="B116" s="1268"/>
      <c r="C116" s="1267"/>
      <c r="D116" s="1267"/>
      <c r="E116" s="1267"/>
      <c r="F116" s="1267"/>
      <c r="G116" s="126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O7uCsDpAS2O3+Si6JXhs6hmj57SchWWLx1xeMdovzl8Xba2zez3mKfpiXVm1jgaE4HDVHrsZ+2AyNlmUH7NOvQ==" saltValue="oBd+igzuIa3yHileEo4cWQ==" spinCount="100000" sheet="1" autoFilter="0"/>
  <mergeCells count="318">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106:AJ106"/>
    <mergeCell ref="AE105:AJ105"/>
    <mergeCell ref="AE104:AJ104"/>
    <mergeCell ref="AE103:AJ103"/>
    <mergeCell ref="AE102:AJ102"/>
    <mergeCell ref="AE101:AJ101"/>
    <mergeCell ref="AE100:AJ100"/>
    <mergeCell ref="AE99:AJ99"/>
    <mergeCell ref="AE98:AJ98"/>
    <mergeCell ref="AE115:AJ115"/>
    <mergeCell ref="AE114:AJ114"/>
    <mergeCell ref="AE113:AJ113"/>
    <mergeCell ref="AE112:AJ112"/>
    <mergeCell ref="AE111:AJ111"/>
    <mergeCell ref="AE110:AJ110"/>
    <mergeCell ref="AE109:AJ109"/>
    <mergeCell ref="AE108:AJ108"/>
    <mergeCell ref="AE107:AJ107"/>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T92:AD92"/>
    <mergeCell ref="T93:AD93"/>
    <mergeCell ref="T87:AD87"/>
    <mergeCell ref="T89:AD89"/>
    <mergeCell ref="T88:AD88"/>
    <mergeCell ref="T90:AD90"/>
    <mergeCell ref="H89:S89"/>
    <mergeCell ref="H90:S90"/>
    <mergeCell ref="H91:S91"/>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73" zoomScaleNormal="46" zoomScaleSheetLayoutView="100" zoomScalePageLayoutView="70" workbookViewId="0">
      <selection activeCell="T9" sqref="T9"/>
    </sheetView>
  </sheetViews>
  <sheetFormatPr defaultColWidth="2.44140625" defaultRowHeight="13.2"/>
  <cols>
    <col min="1" max="1" width="5.44140625" customWidth="1"/>
    <col min="2" max="2" width="15.109375" customWidth="1"/>
    <col min="3" max="3" width="16.5546875" style="55" customWidth="1"/>
    <col min="4" max="4" width="11.44140625" customWidth="1"/>
    <col min="5" max="5" width="15.88671875" customWidth="1"/>
    <col min="6" max="6" width="28.109375" customWidth="1"/>
    <col min="7" max="7" width="32.44140625" customWidth="1"/>
    <col min="8" max="8" width="3.44140625" customWidth="1"/>
    <col min="9" max="9" width="15.6640625" customWidth="1"/>
    <col min="10" max="10" width="17" customWidth="1"/>
    <col min="11" max="11" width="13.6640625" customWidth="1"/>
    <col min="12" max="12" width="7.109375" customWidth="1"/>
    <col min="13" max="13" width="16.88671875" style="55" customWidth="1"/>
    <col min="14" max="14" width="6" style="398" customWidth="1"/>
    <col min="15" max="15" width="6.33203125" style="28" customWidth="1"/>
    <col min="16" max="16" width="5.6640625" style="28" customWidth="1"/>
    <col min="17" max="17" width="5.88671875" style="28" customWidth="1"/>
    <col min="18" max="18" width="15.109375" style="28" customWidth="1"/>
    <col min="19" max="19" width="14.5546875" style="28" customWidth="1"/>
    <col min="20" max="20" width="10.88671875" customWidth="1"/>
    <col min="21" max="30" width="7" customWidth="1"/>
    <col min="31" max="31" width="32.6640625" customWidth="1"/>
    <col min="32" max="32" width="27.44140625" customWidth="1"/>
    <col min="33" max="33" width="18.44140625" hidden="1" customWidth="1"/>
    <col min="34" max="34" width="17.44140625" style="287" hidden="1" customWidth="1"/>
    <col min="35" max="35" width="22.33203125" hidden="1" customWidth="1"/>
    <col min="36" max="36" width="25.44140625" style="55" hidden="1" customWidth="1"/>
    <col min="37" max="37" width="2.44140625" hidden="1" customWidth="1"/>
    <col min="38" max="38" width="7.44140625" hidden="1" customWidth="1"/>
    <col min="39" max="39" width="0" hidden="1" customWidth="1"/>
  </cols>
  <sheetData>
    <row r="1" spans="1:38" ht="23.25" customHeight="1" thickBot="1">
      <c r="A1" s="276" t="s">
        <v>408</v>
      </c>
      <c r="B1" s="61"/>
      <c r="C1" s="277"/>
      <c r="D1" s="276"/>
      <c r="E1" s="61"/>
      <c r="F1" s="61"/>
      <c r="G1" s="61"/>
      <c r="H1" s="61"/>
      <c r="I1" s="61"/>
      <c r="J1" s="279"/>
      <c r="K1" s="61"/>
      <c r="L1" s="280"/>
      <c r="M1" s="1368" t="s">
        <v>135</v>
      </c>
      <c r="N1" s="937"/>
      <c r="O1" s="1369"/>
      <c r="P1" s="1368" t="str">
        <f>IF(基本情報入力シート!AA16&lt;&gt;"", 基本情報入力シート!AA16, "")</f>
        <v/>
      </c>
      <c r="Q1" s="1370"/>
      <c r="R1" s="1371"/>
      <c r="S1" s="64"/>
      <c r="T1" s="145"/>
      <c r="U1" s="281"/>
      <c r="V1" s="281"/>
      <c r="W1" s="281"/>
      <c r="X1" s="281"/>
      <c r="Y1" s="281"/>
      <c r="Z1" s="281"/>
      <c r="AA1" s="281"/>
      <c r="AB1" s="281"/>
      <c r="AC1" s="281"/>
      <c r="AD1" s="281"/>
      <c r="AE1" s="281"/>
      <c r="AF1" s="94"/>
      <c r="AG1" s="94"/>
      <c r="AH1" s="836" t="s">
        <v>136</v>
      </c>
      <c r="AI1" s="836"/>
      <c r="AJ1" s="836"/>
      <c r="AK1" s="836"/>
      <c r="AL1" s="836"/>
    </row>
    <row r="2" spans="1:38" ht="21" customHeight="1" thickBot="1">
      <c r="A2" s="1333" t="str">
        <f>IF(AH2="加算様式を指定権者に提出", "！基本情報入力シート「１　提出の目的と提出先の自治体名」にて「加算様式を指定権者に提出」が選択されているため、この様式はグレーアウトされています。", "")</f>
        <v/>
      </c>
      <c r="B2" s="1333"/>
      <c r="C2" s="1333"/>
      <c r="D2" s="1333"/>
      <c r="E2" s="1333"/>
      <c r="F2" s="1333"/>
      <c r="G2" s="1333"/>
      <c r="H2" s="1333"/>
      <c r="I2" s="1333"/>
      <c r="J2" s="1333"/>
      <c r="K2" s="1333"/>
      <c r="L2" s="279"/>
      <c r="M2" s="279"/>
      <c r="N2" s="279"/>
      <c r="O2" s="61"/>
      <c r="P2" s="61"/>
      <c r="Q2" s="61"/>
      <c r="R2" s="61"/>
      <c r="S2" s="61"/>
      <c r="T2" s="145"/>
      <c r="U2" s="281"/>
      <c r="V2" s="281"/>
      <c r="W2" s="281"/>
      <c r="X2" s="281"/>
      <c r="Y2" s="281"/>
      <c r="Z2" s="281"/>
      <c r="AA2" s="281"/>
      <c r="AB2" s="281"/>
      <c r="AC2" s="281"/>
      <c r="AD2" s="281"/>
      <c r="AE2" s="281"/>
      <c r="AH2" s="836" t="str">
        <f>IF(基本情報入力シート!V14="", "", 基本情報入力シート!V14)</f>
        <v/>
      </c>
      <c r="AI2" s="836"/>
      <c r="AJ2" s="836"/>
      <c r="AK2" s="836"/>
      <c r="AL2" s="836"/>
    </row>
    <row r="3" spans="1:38" ht="31.2" customHeight="1" thickBot="1">
      <c r="A3" s="1347" t="s">
        <v>139</v>
      </c>
      <c r="B3" s="1348"/>
      <c r="C3" s="1349" t="str">
        <f>IF(基本情報入力シート!L22="", "", 基本情報入力シート!L22)</f>
        <v/>
      </c>
      <c r="D3" s="1350"/>
      <c r="E3" s="1350"/>
      <c r="F3" s="1351"/>
      <c r="G3" s="282"/>
      <c r="H3" s="1393" t="s">
        <v>409</v>
      </c>
      <c r="I3" s="1393"/>
      <c r="J3" s="1393"/>
      <c r="K3" s="1393"/>
      <c r="L3" s="1393"/>
      <c r="M3" s="1393"/>
      <c r="N3" s="1393"/>
      <c r="O3" s="1393"/>
      <c r="P3" s="1393"/>
      <c r="Q3" s="1393"/>
      <c r="R3" s="1393"/>
      <c r="S3" s="1393"/>
      <c r="T3" s="283"/>
      <c r="AH3" s="836"/>
      <c r="AI3" s="836"/>
      <c r="AJ3" s="836"/>
      <c r="AK3" s="836"/>
      <c r="AL3" s="836"/>
    </row>
    <row r="4" spans="1:38" ht="54.6" customHeight="1" thickBot="1">
      <c r="A4" s="249"/>
      <c r="B4" s="249"/>
      <c r="C4" s="284"/>
      <c r="D4" s="285"/>
      <c r="E4" s="285"/>
      <c r="F4" s="285"/>
      <c r="G4" s="286"/>
      <c r="H4" s="1393"/>
      <c r="I4" s="1393"/>
      <c r="J4" s="1393"/>
      <c r="K4" s="1393"/>
      <c r="L4" s="1393"/>
      <c r="M4" s="1393"/>
      <c r="N4" s="1393"/>
      <c r="O4" s="1393"/>
      <c r="P4" s="1393"/>
      <c r="Q4" s="1393"/>
      <c r="R4" s="1393"/>
      <c r="S4" s="1393"/>
      <c r="T4" s="283"/>
    </row>
    <row r="5" spans="1:38" ht="37.200000000000003" customHeight="1" thickBot="1">
      <c r="A5" s="1352" t="s">
        <v>410</v>
      </c>
      <c r="B5" s="1352"/>
      <c r="C5" s="1352"/>
      <c r="D5" s="1352"/>
      <c r="E5" s="1353"/>
      <c r="F5" s="590">
        <f>IFERROR(SUM(M:M),"")</f>
        <v>0</v>
      </c>
      <c r="G5" s="286"/>
      <c r="H5" s="1393"/>
      <c r="I5" s="1393"/>
      <c r="J5" s="1393"/>
      <c r="K5" s="1393"/>
      <c r="L5" s="1393"/>
      <c r="M5" s="1393"/>
      <c r="N5" s="1393"/>
      <c r="O5" s="1393"/>
      <c r="P5" s="1393"/>
      <c r="Q5" s="1393"/>
      <c r="R5" s="1393"/>
      <c r="S5" s="1393"/>
      <c r="T5" s="283"/>
    </row>
    <row r="6" spans="1:38" ht="36" customHeight="1" thickBot="1">
      <c r="A6" s="1366" t="s">
        <v>411</v>
      </c>
      <c r="B6" s="1367"/>
      <c r="C6" s="1367"/>
      <c r="D6" s="1367"/>
      <c r="E6" s="1367"/>
      <c r="F6" s="591">
        <f>IF(C3="", 0, IF(P1="", "提出先未選択", SUMIF(D:D, P1, M:M)))</f>
        <v>0</v>
      </c>
      <c r="G6" s="286"/>
      <c r="H6" s="1393"/>
      <c r="I6" s="1393"/>
      <c r="J6" s="1393"/>
      <c r="K6" s="1393"/>
      <c r="L6" s="1393"/>
      <c r="M6" s="1393"/>
      <c r="N6" s="1393"/>
      <c r="O6" s="1393"/>
      <c r="P6" s="1393"/>
      <c r="Q6" s="1393"/>
      <c r="R6" s="1393"/>
      <c r="S6" s="1393"/>
      <c r="T6" s="283"/>
    </row>
    <row r="7" spans="1:38" ht="32.4"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54" t="s">
        <v>412</v>
      </c>
      <c r="B8" s="1357" t="s">
        <v>413</v>
      </c>
      <c r="C8" s="1360" t="s">
        <v>37</v>
      </c>
      <c r="D8" s="1343" t="s">
        <v>38</v>
      </c>
      <c r="E8" s="1344"/>
      <c r="F8" s="1363" t="s">
        <v>319</v>
      </c>
      <c r="G8" s="1340" t="s">
        <v>40</v>
      </c>
      <c r="H8" s="1337" t="s">
        <v>41</v>
      </c>
      <c r="I8" s="1360" t="s">
        <v>414</v>
      </c>
      <c r="J8" s="1375" t="s">
        <v>415</v>
      </c>
      <c r="K8" s="1378" t="s">
        <v>416</v>
      </c>
      <c r="L8" s="1381" t="s">
        <v>417</v>
      </c>
      <c r="M8" s="1334" t="s">
        <v>418</v>
      </c>
      <c r="N8" s="1387" t="s">
        <v>419</v>
      </c>
      <c r="O8" s="1388"/>
      <c r="P8" s="1388"/>
      <c r="Q8" s="1389"/>
      <c r="R8" s="1384" t="s">
        <v>420</v>
      </c>
      <c r="S8" s="1372" t="s">
        <v>421</v>
      </c>
      <c r="T8" s="364" t="str">
        <f>IF(C3="", "", IF(AND(COUNTA(基本情報入力シート!X40:X2039)=COUNTA(基本情報入力シート!AE40:AE2039), COUNTIF(I11:I2010, "○")=COUNTIF(AH11:AH2010, "○")), "○","×"))</f>
        <v/>
      </c>
      <c r="U8" s="909" t="s">
        <v>422</v>
      </c>
      <c r="V8" s="910"/>
      <c r="W8" s="910"/>
      <c r="X8" s="910"/>
      <c r="Y8" s="910"/>
      <c r="Z8" s="910"/>
      <c r="AA8" s="910"/>
      <c r="AB8" s="910"/>
      <c r="AC8" s="910"/>
      <c r="AD8" s="910"/>
      <c r="AE8" s="911"/>
      <c r="AF8" s="145"/>
      <c r="AG8" s="145"/>
      <c r="AH8" s="290"/>
    </row>
    <row r="9" spans="1:38" ht="82.95" customHeight="1" thickBot="1">
      <c r="A9" s="1355"/>
      <c r="B9" s="1358"/>
      <c r="C9" s="1361"/>
      <c r="D9" s="1345"/>
      <c r="E9" s="1346"/>
      <c r="F9" s="1364"/>
      <c r="G9" s="1341"/>
      <c r="H9" s="1338"/>
      <c r="I9" s="1361"/>
      <c r="J9" s="1376"/>
      <c r="K9" s="1379"/>
      <c r="L9" s="1382"/>
      <c r="M9" s="1335"/>
      <c r="N9" s="1390"/>
      <c r="O9" s="1391"/>
      <c r="P9" s="1391"/>
      <c r="Q9" s="1392"/>
      <c r="R9" s="1385"/>
      <c r="S9" s="1373"/>
      <c r="T9" s="628" t="str">
        <f>IF(C3="", "", IF(P1="", "提出先未選択", IF(AND(COUNTIFS(D11:D2010, P1, I11:I2010, "○", R11:R2010, "○")=1,COUNTA(N11:Q2010)=COUNTA(R11:R2010)),  "○","×")))</f>
        <v/>
      </c>
      <c r="U9" s="909" t="s">
        <v>423</v>
      </c>
      <c r="V9" s="910"/>
      <c r="W9" s="910"/>
      <c r="X9" s="910"/>
      <c r="Y9" s="910"/>
      <c r="Z9" s="910"/>
      <c r="AA9" s="910"/>
      <c r="AB9" s="910"/>
      <c r="AC9" s="910"/>
      <c r="AD9" s="910"/>
      <c r="AE9" s="911"/>
      <c r="AF9" s="145"/>
      <c r="AG9" s="145"/>
      <c r="AH9" s="290"/>
    </row>
    <row r="10" spans="1:38" ht="47.25" customHeight="1" thickBot="1">
      <c r="A10" s="1356"/>
      <c r="B10" s="1359"/>
      <c r="C10" s="1362"/>
      <c r="D10" s="291" t="s">
        <v>47</v>
      </c>
      <c r="E10" s="291" t="s">
        <v>48</v>
      </c>
      <c r="F10" s="1365"/>
      <c r="G10" s="1342"/>
      <c r="H10" s="1339"/>
      <c r="I10" s="1362"/>
      <c r="J10" s="1377"/>
      <c r="K10" s="1380"/>
      <c r="L10" s="1383"/>
      <c r="M10" s="1336"/>
      <c r="N10" s="292" t="s">
        <v>424</v>
      </c>
      <c r="O10" s="292" t="s">
        <v>425</v>
      </c>
      <c r="P10" s="292" t="s">
        <v>426</v>
      </c>
      <c r="Q10" s="292" t="s">
        <v>427</v>
      </c>
      <c r="R10" s="1386"/>
      <c r="S10" s="1374"/>
      <c r="T10" s="364" t="str">
        <f>IF(C3="", "", IF(COUNTIFS(R11:R2010, "○", S11:S2010, "")=0, "○","×"))</f>
        <v/>
      </c>
      <c r="U10" s="909" t="s">
        <v>428</v>
      </c>
      <c r="V10" s="910"/>
      <c r="W10" s="910"/>
      <c r="X10" s="910"/>
      <c r="Y10" s="910"/>
      <c r="Z10" s="910"/>
      <c r="AA10" s="910"/>
      <c r="AB10" s="910"/>
      <c r="AC10" s="910"/>
      <c r="AD10" s="910"/>
      <c r="AE10" s="911"/>
      <c r="AF10" s="145"/>
      <c r="AG10" s="293" t="s">
        <v>429</v>
      </c>
      <c r="AH10" s="386" t="s">
        <v>430</v>
      </c>
      <c r="AI10" s="386" t="s">
        <v>431</v>
      </c>
      <c r="AJ10" s="386" t="s">
        <v>432</v>
      </c>
    </row>
    <row r="11" spans="1:38" ht="36.75" customHeight="1">
      <c r="A11" s="294">
        <v>1</v>
      </c>
      <c r="B11" s="295" t="str">
        <f>IF(基本情報入力シート!B40="","",基本情報入力シート!B40)</f>
        <v/>
      </c>
      <c r="C11" s="296" t="str">
        <f>IF(基本情報入力シート!L40="","",基本情報入力シート!L40)</f>
        <v/>
      </c>
      <c r="D11" s="296" t="str">
        <f>IF(基本情報入力シート!Q40="","",基本情報入力シート!Q40)</f>
        <v/>
      </c>
      <c r="E11" s="296" t="str">
        <f>IF(基本情報入力シート!V40="","",基本情報入力シート!V40)</f>
        <v/>
      </c>
      <c r="F11" s="296" t="str">
        <f>IF(基本情報入力シート!W40="","",基本情報入力シート!W40)</f>
        <v/>
      </c>
      <c r="G11" s="296" t="str">
        <f>IF(基本情報入力シート!X40="","",基本情報入力シート!X40)</f>
        <v/>
      </c>
      <c r="H11" s="297" t="str">
        <f>IF(基本情報入力シート!Z40="","",基本情報入力シート!Z40)</f>
        <v/>
      </c>
      <c r="I11" s="298" t="str">
        <f>IF(基本情報入力シート!AE40&lt;&gt;"", 基本情報入力シート!AE40, "")</f>
        <v/>
      </c>
      <c r="J11" s="56" t="str">
        <f>IF(基本情報入力シート!AA40="","",基本情報入力シート!AA40)</f>
        <v/>
      </c>
      <c r="K11" s="57" t="str">
        <f>IF(基本情報入力シート!AD40="","",基本情報入力シート!AD40)</f>
        <v/>
      </c>
      <c r="L11" s="58" t="str">
        <f>IF(G11="","",VLOOKUP(G11,【参考】数式用!$A$3:$C$46,3,FALSE))</f>
        <v/>
      </c>
      <c r="M11" s="299" t="str">
        <f t="shared" ref="M11:M42" si="0">IFERROR(IF(I11="○",ROUNDDOWN(ROUNDDOWN(J11*K11,0)*L11,0),""), "単価未入力")</f>
        <v/>
      </c>
      <c r="N11" s="271"/>
      <c r="O11" s="271"/>
      <c r="P11" s="271"/>
      <c r="Q11" s="223"/>
      <c r="R11" s="223"/>
      <c r="S11" s="224"/>
      <c r="T11" s="61"/>
      <c r="U11" s="1199" t="str">
        <f>IF(AND(M11&lt;&gt;"",AH11="×"),"！複数の交付対象月を選んでいる、交付対象月が選ばれていない又は補助金を申請予定でないのに交付対象月が選ばれています。", "")</f>
        <v/>
      </c>
      <c r="V11" s="1199"/>
      <c r="W11" s="1199"/>
      <c r="X11" s="1199"/>
      <c r="Y11" s="1199"/>
      <c r="Z11" s="1199"/>
      <c r="AA11" s="1199"/>
      <c r="AB11" s="1199"/>
      <c r="AC11" s="1199"/>
      <c r="AD11" s="1199"/>
      <c r="AE11" s="1199"/>
      <c r="AG11" s="313" t="str">
        <f>IF(AND(G11&lt;&gt;"",I11="○"), "色付け", "")</f>
        <v/>
      </c>
      <c r="AH11" s="313" t="str">
        <f>IF(COUNTIF(N11:Q11, "○")=1, "○", "×")</f>
        <v>×</v>
      </c>
      <c r="AI11" s="300" t="str">
        <f>D11&amp;I11&amp;R11</f>
        <v/>
      </c>
      <c r="AJ11" s="301" t="str">
        <f t="shared" ref="AJ11:AJ42" si="1">IF(R11="○", F11, "")</f>
        <v/>
      </c>
    </row>
    <row r="12" spans="1:38" ht="36.75" customHeight="1">
      <c r="A12" s="302">
        <f>A11+1</f>
        <v>2</v>
      </c>
      <c r="B12" s="303" t="str">
        <f>IF(基本情報入力シート!B41="","",基本情報入力シート!B41)</f>
        <v/>
      </c>
      <c r="C12" s="304" t="str">
        <f>IF(基本情報入力シート!L41="","",基本情報入力シート!L41)</f>
        <v/>
      </c>
      <c r="D12" s="304" t="str">
        <f>IF(基本情報入力シート!Q41="","",基本情報入力シート!Q41)</f>
        <v/>
      </c>
      <c r="E12" s="304" t="str">
        <f>IF(基本情報入力シート!V41="","",基本情報入力シート!V41)</f>
        <v/>
      </c>
      <c r="F12" s="304" t="str">
        <f>IF(基本情報入力シート!W41="","",基本情報入力シート!W41)</f>
        <v/>
      </c>
      <c r="G12" s="304" t="str">
        <f>IF(基本情報入力シート!X41="","",基本情報入力シート!X41)</f>
        <v/>
      </c>
      <c r="H12" s="297" t="str">
        <f>IF(基本情報入力シート!Z41="","",基本情報入力シート!Z41)</f>
        <v/>
      </c>
      <c r="I12" s="298" t="str">
        <f>IF(基本情報入力シート!AE41&lt;&gt;"", 基本情報入力シート!AE41, "")</f>
        <v/>
      </c>
      <c r="J12" s="56" t="str">
        <f>IF(基本情報入力シート!AA41="","",基本情報入力シート!AA41)</f>
        <v/>
      </c>
      <c r="K12" s="59" t="str">
        <f>IF(基本情報入力シート!AD41="","",基本情報入力シート!AD41)</f>
        <v/>
      </c>
      <c r="L12" s="58" t="str">
        <f>IF(G12="","",VLOOKUP(G12,【参考】数式用!$A$3:$C$46,3,FALSE))</f>
        <v/>
      </c>
      <c r="M12" s="305" t="str">
        <f t="shared" si="0"/>
        <v/>
      </c>
      <c r="N12" s="271"/>
      <c r="O12" s="272"/>
      <c r="P12" s="272"/>
      <c r="Q12" s="222"/>
      <c r="R12" s="222"/>
      <c r="S12" s="225"/>
      <c r="T12" s="61"/>
      <c r="U12" s="1199" t="str">
        <f t="shared" ref="U12:U75" si="2">IF(AND(M12&lt;&gt;"",AH12="×"),"！複数の交付対象月を選んでいる、交付対象月が選ばれていない又は補助金を申請予定でないのに交付対象月が選ばれています。", "")</f>
        <v/>
      </c>
      <c r="V12" s="1199"/>
      <c r="W12" s="1199"/>
      <c r="X12" s="1199"/>
      <c r="Y12" s="1199"/>
      <c r="Z12" s="1199"/>
      <c r="AA12" s="1199"/>
      <c r="AB12" s="1199"/>
      <c r="AC12" s="1199"/>
      <c r="AD12" s="1199"/>
      <c r="AE12" s="1199"/>
      <c r="AG12" s="313" t="str">
        <f t="shared" ref="AG12:AG75" si="3">IF(AND(G12&lt;&gt;"",I12="○"), "色付け", "")</f>
        <v/>
      </c>
      <c r="AH12" s="313" t="str">
        <f t="shared" ref="AH12:AH75" si="4">IF(COUNTIF(N12:Q12, "○")=1, "○", "×")</f>
        <v>×</v>
      </c>
      <c r="AI12" s="300" t="str">
        <f t="shared" ref="AI12:AI75" si="5">D12&amp;I12&amp;R12</f>
        <v/>
      </c>
      <c r="AJ12" s="301" t="str">
        <f t="shared" si="1"/>
        <v/>
      </c>
    </row>
    <row r="13" spans="1:38" ht="36.75" customHeight="1">
      <c r="A13" s="302">
        <f t="shared" ref="A13:A76" si="6">A12+1</f>
        <v>3</v>
      </c>
      <c r="B13" s="303" t="str">
        <f>IF(基本情報入力シート!B42="","",基本情報入力シート!B42)</f>
        <v/>
      </c>
      <c r="C13" s="304" t="str">
        <f>IF(基本情報入力シート!L42="","",基本情報入力シート!L42)</f>
        <v/>
      </c>
      <c r="D13" s="304" t="str">
        <f>IF(基本情報入力シート!Q42="","",基本情報入力シート!Q42)</f>
        <v/>
      </c>
      <c r="E13" s="304" t="str">
        <f>IF(基本情報入力シート!V42="","",基本情報入力シート!V42)</f>
        <v/>
      </c>
      <c r="F13" s="304" t="str">
        <f>IF(基本情報入力シート!W42="","",基本情報入力シート!W42)</f>
        <v/>
      </c>
      <c r="G13" s="304" t="str">
        <f>IF(基本情報入力シート!X42="","",基本情報入力シート!X42)</f>
        <v/>
      </c>
      <c r="H13" s="297" t="str">
        <f>IF(基本情報入力シート!Z42="","",基本情報入力シート!Z42)</f>
        <v/>
      </c>
      <c r="I13" s="298" t="str">
        <f>IF(基本情報入力シート!AE42&lt;&gt;"", 基本情報入力シート!AE42, "")</f>
        <v/>
      </c>
      <c r="J13" s="56" t="str">
        <f>IF(基本情報入力シート!AA42="","",基本情報入力シート!AA42)</f>
        <v/>
      </c>
      <c r="K13" s="59" t="str">
        <f>IF(基本情報入力シート!AD42="","",基本情報入力シート!AD42)</f>
        <v/>
      </c>
      <c r="L13" s="58" t="str">
        <f>IF(G13="","",VLOOKUP(G13,【参考】数式用!$A$3:$C$46,3,FALSE))</f>
        <v/>
      </c>
      <c r="M13" s="305" t="str">
        <f t="shared" si="0"/>
        <v/>
      </c>
      <c r="N13" s="271"/>
      <c r="O13" s="272"/>
      <c r="P13" s="272"/>
      <c r="Q13" s="222"/>
      <c r="R13" s="222"/>
      <c r="S13" s="225"/>
      <c r="T13" s="61"/>
      <c r="U13" s="1199" t="str">
        <f t="shared" si="2"/>
        <v/>
      </c>
      <c r="V13" s="1199"/>
      <c r="W13" s="1199"/>
      <c r="X13" s="1199"/>
      <c r="Y13" s="1199"/>
      <c r="Z13" s="1199"/>
      <c r="AA13" s="1199"/>
      <c r="AB13" s="1199"/>
      <c r="AC13" s="1199"/>
      <c r="AD13" s="1199"/>
      <c r="AE13" s="1199"/>
      <c r="AG13" s="313" t="str">
        <f t="shared" si="3"/>
        <v/>
      </c>
      <c r="AH13" s="313" t="str">
        <f t="shared" si="4"/>
        <v>×</v>
      </c>
      <c r="AI13" s="300" t="str">
        <f t="shared" si="5"/>
        <v/>
      </c>
      <c r="AJ13" s="301" t="str">
        <f t="shared" si="1"/>
        <v/>
      </c>
    </row>
    <row r="14" spans="1:38" ht="36.75" customHeight="1">
      <c r="A14" s="302">
        <f>A13+1</f>
        <v>4</v>
      </c>
      <c r="B14" s="303" t="str">
        <f>IF(基本情報入力シート!B43="","",基本情報入力シート!B43)</f>
        <v/>
      </c>
      <c r="C14" s="304" t="str">
        <f>IF(基本情報入力シート!L43="","",基本情報入力シート!L43)</f>
        <v/>
      </c>
      <c r="D14" s="304" t="str">
        <f>IF(基本情報入力シート!Q43="","",基本情報入力シート!Q43)</f>
        <v/>
      </c>
      <c r="E14" s="304" t="str">
        <f>IF(基本情報入力シート!V43="","",基本情報入力シート!V43)</f>
        <v/>
      </c>
      <c r="F14" s="304" t="str">
        <f>IF(基本情報入力シート!W43="","",基本情報入力シート!W43)</f>
        <v/>
      </c>
      <c r="G14" s="304" t="str">
        <f>IF(基本情報入力シート!X43="","",基本情報入力シート!X43)</f>
        <v/>
      </c>
      <c r="H14" s="297" t="str">
        <f>IF(基本情報入力シート!Z43="","",基本情報入力シート!Z43)</f>
        <v/>
      </c>
      <c r="I14" s="298" t="str">
        <f>IF(基本情報入力シート!AE43&lt;&gt;"", 基本情報入力シート!AE43, "")</f>
        <v/>
      </c>
      <c r="J14" s="56" t="str">
        <f>IF(基本情報入力シート!AA43="","",基本情報入力シート!AA43)</f>
        <v/>
      </c>
      <c r="K14" s="59" t="str">
        <f>IF(基本情報入力シート!AD43="","",基本情報入力シート!AD43)</f>
        <v/>
      </c>
      <c r="L14" s="58" t="str">
        <f>IF(G14="","",VLOOKUP(G14,【参考】数式用!$A$3:$C$46,3,FALSE))</f>
        <v/>
      </c>
      <c r="M14" s="305" t="str">
        <f t="shared" si="0"/>
        <v/>
      </c>
      <c r="N14" s="271"/>
      <c r="O14" s="272"/>
      <c r="P14" s="272"/>
      <c r="Q14" s="222"/>
      <c r="R14" s="222"/>
      <c r="S14" s="225"/>
      <c r="T14" s="61"/>
      <c r="U14" s="1199" t="str">
        <f t="shared" si="2"/>
        <v/>
      </c>
      <c r="V14" s="1199"/>
      <c r="W14" s="1199"/>
      <c r="X14" s="1199"/>
      <c r="Y14" s="1199"/>
      <c r="Z14" s="1199"/>
      <c r="AA14" s="1199"/>
      <c r="AB14" s="1199"/>
      <c r="AC14" s="1199"/>
      <c r="AD14" s="1199"/>
      <c r="AE14" s="1199"/>
      <c r="AG14" s="313" t="str">
        <f t="shared" si="3"/>
        <v/>
      </c>
      <c r="AH14" s="313" t="str">
        <f t="shared" si="4"/>
        <v>×</v>
      </c>
      <c r="AI14" s="300" t="str">
        <f t="shared" si="5"/>
        <v/>
      </c>
      <c r="AJ14" s="301" t="str">
        <f t="shared" si="1"/>
        <v/>
      </c>
    </row>
    <row r="15" spans="1:38" ht="36.75" customHeight="1">
      <c r="A15" s="302">
        <f t="shared" si="6"/>
        <v>5</v>
      </c>
      <c r="B15" s="303" t="str">
        <f>IF(基本情報入力シート!B44="","",基本情報入力シート!B44)</f>
        <v/>
      </c>
      <c r="C15" s="304" t="str">
        <f>IF(基本情報入力シート!L44="","",基本情報入力シート!L44)</f>
        <v/>
      </c>
      <c r="D15" s="304" t="str">
        <f>IF(基本情報入力シート!Q44="","",基本情報入力シート!Q44)</f>
        <v/>
      </c>
      <c r="E15" s="304" t="str">
        <f>IF(基本情報入力シート!V44="","",基本情報入力シート!V44)</f>
        <v/>
      </c>
      <c r="F15" s="304" t="str">
        <f>IF(基本情報入力シート!W44="","",基本情報入力シート!W44)</f>
        <v/>
      </c>
      <c r="G15" s="304" t="str">
        <f>IF(基本情報入力シート!X44="","",基本情報入力シート!X44)</f>
        <v/>
      </c>
      <c r="H15" s="297" t="str">
        <f>IF(基本情報入力シート!Z44="","",基本情報入力シート!Z44)</f>
        <v/>
      </c>
      <c r="I15" s="298" t="str">
        <f>IF(基本情報入力シート!AE44&lt;&gt;"", 基本情報入力シート!AE44, "")</f>
        <v/>
      </c>
      <c r="J15" s="56" t="str">
        <f>IF(基本情報入力シート!AA44="","",基本情報入力シート!AA44)</f>
        <v/>
      </c>
      <c r="K15" s="59" t="str">
        <f>IF(基本情報入力シート!AD44="","",基本情報入力シート!AD44)</f>
        <v/>
      </c>
      <c r="L15" s="58" t="str">
        <f>IF(G15="","",VLOOKUP(G15,【参考】数式用!$A$3:$C$46,3,FALSE))</f>
        <v/>
      </c>
      <c r="M15" s="305" t="str">
        <f t="shared" si="0"/>
        <v/>
      </c>
      <c r="N15" s="271"/>
      <c r="O15" s="272"/>
      <c r="P15" s="272"/>
      <c r="Q15" s="222"/>
      <c r="R15" s="222"/>
      <c r="S15" s="225"/>
      <c r="T15" s="61"/>
      <c r="U15" s="1199" t="str">
        <f t="shared" si="2"/>
        <v/>
      </c>
      <c r="V15" s="1199"/>
      <c r="W15" s="1199"/>
      <c r="X15" s="1199"/>
      <c r="Y15" s="1199"/>
      <c r="Z15" s="1199"/>
      <c r="AA15" s="1199"/>
      <c r="AB15" s="1199"/>
      <c r="AC15" s="1199"/>
      <c r="AD15" s="1199"/>
      <c r="AE15" s="1199"/>
      <c r="AG15" s="313" t="str">
        <f t="shared" si="3"/>
        <v/>
      </c>
      <c r="AH15" s="313" t="str">
        <f t="shared" si="4"/>
        <v>×</v>
      </c>
      <c r="AI15" s="300" t="str">
        <f t="shared" si="5"/>
        <v/>
      </c>
      <c r="AJ15" s="301" t="str">
        <f t="shared" si="1"/>
        <v/>
      </c>
    </row>
    <row r="16" spans="1:38" ht="36.75" customHeight="1">
      <c r="A16" s="302">
        <f t="shared" si="6"/>
        <v>6</v>
      </c>
      <c r="B16" s="303" t="str">
        <f>IF(基本情報入力シート!B45="","",基本情報入力シート!B45)</f>
        <v/>
      </c>
      <c r="C16" s="304" t="str">
        <f>IF(基本情報入力シート!L45="","",基本情報入力シート!L45)</f>
        <v/>
      </c>
      <c r="D16" s="304" t="str">
        <f>IF(基本情報入力シート!Q45="","",基本情報入力シート!Q45)</f>
        <v/>
      </c>
      <c r="E16" s="304" t="str">
        <f>IF(基本情報入力シート!V45="","",基本情報入力シート!V45)</f>
        <v/>
      </c>
      <c r="F16" s="304" t="str">
        <f>IF(基本情報入力シート!W45="","",基本情報入力シート!W45)</f>
        <v/>
      </c>
      <c r="G16" s="304" t="str">
        <f>IF(基本情報入力シート!X45="","",基本情報入力シート!X45)</f>
        <v/>
      </c>
      <c r="H16" s="297" t="str">
        <f>IF(基本情報入力シート!Z45="","",基本情報入力シート!Z45)</f>
        <v/>
      </c>
      <c r="I16" s="298" t="str">
        <f>IF(基本情報入力シート!AE45&lt;&gt;"", 基本情報入力シート!AE45, "")</f>
        <v/>
      </c>
      <c r="J16" s="56" t="str">
        <f>IF(基本情報入力シート!AA45="","",基本情報入力シート!AA45)</f>
        <v/>
      </c>
      <c r="K16" s="59" t="str">
        <f>IF(基本情報入力シート!AD45="","",基本情報入力シート!AD45)</f>
        <v/>
      </c>
      <c r="L16" s="58" t="str">
        <f>IF(G16="","",VLOOKUP(G16,【参考】数式用!$A$3:$C$46,3,FALSE))</f>
        <v/>
      </c>
      <c r="M16" s="305" t="str">
        <f t="shared" si="0"/>
        <v/>
      </c>
      <c r="N16" s="271"/>
      <c r="O16" s="272"/>
      <c r="P16" s="272"/>
      <c r="Q16" s="222"/>
      <c r="R16" s="222"/>
      <c r="S16" s="225"/>
      <c r="T16" s="61"/>
      <c r="U16" s="1199" t="str">
        <f t="shared" si="2"/>
        <v/>
      </c>
      <c r="V16" s="1199"/>
      <c r="W16" s="1199"/>
      <c r="X16" s="1199"/>
      <c r="Y16" s="1199"/>
      <c r="Z16" s="1199"/>
      <c r="AA16" s="1199"/>
      <c r="AB16" s="1199"/>
      <c r="AC16" s="1199"/>
      <c r="AD16" s="1199"/>
      <c r="AE16" s="1199"/>
      <c r="AG16" s="313" t="str">
        <f t="shared" si="3"/>
        <v/>
      </c>
      <c r="AH16" s="313" t="str">
        <f t="shared" si="4"/>
        <v>×</v>
      </c>
      <c r="AI16" s="300" t="str">
        <f t="shared" si="5"/>
        <v/>
      </c>
      <c r="AJ16" s="301" t="str">
        <f t="shared" si="1"/>
        <v/>
      </c>
    </row>
    <row r="17" spans="1:36" ht="36.75" customHeight="1">
      <c r="A17" s="302">
        <f t="shared" si="6"/>
        <v>7</v>
      </c>
      <c r="B17" s="303" t="str">
        <f>IF(基本情報入力シート!B46="","",基本情報入力シート!B46)</f>
        <v/>
      </c>
      <c r="C17" s="304" t="str">
        <f>IF(基本情報入力シート!L46="","",基本情報入力シート!L46)</f>
        <v/>
      </c>
      <c r="D17" s="304" t="str">
        <f>IF(基本情報入力シート!Q46="","",基本情報入力シート!Q46)</f>
        <v/>
      </c>
      <c r="E17" s="304" t="str">
        <f>IF(基本情報入力シート!V46="","",基本情報入力シート!V46)</f>
        <v/>
      </c>
      <c r="F17" s="304" t="str">
        <f>IF(基本情報入力シート!W46="","",基本情報入力シート!W46)</f>
        <v/>
      </c>
      <c r="G17" s="304" t="str">
        <f>IF(基本情報入力シート!X46="","",基本情報入力シート!X46)</f>
        <v/>
      </c>
      <c r="H17" s="297" t="str">
        <f>IF(基本情報入力シート!Z46="","",基本情報入力シート!Z46)</f>
        <v/>
      </c>
      <c r="I17" s="298" t="str">
        <f>IF(基本情報入力シート!AE46&lt;&gt;"", 基本情報入力シート!AE46, "")</f>
        <v/>
      </c>
      <c r="J17" s="56" t="str">
        <f>IF(基本情報入力シート!AA46="","",基本情報入力シート!AA46)</f>
        <v/>
      </c>
      <c r="K17" s="59" t="str">
        <f>IF(基本情報入力シート!AD46="","",基本情報入力シート!AD46)</f>
        <v/>
      </c>
      <c r="L17" s="58" t="str">
        <f>IF(G17="","",VLOOKUP(G17,【参考】数式用!$A$3:$C$46,3,FALSE))</f>
        <v/>
      </c>
      <c r="M17" s="305" t="str">
        <f t="shared" si="0"/>
        <v/>
      </c>
      <c r="N17" s="271"/>
      <c r="O17" s="272"/>
      <c r="P17" s="272"/>
      <c r="Q17" s="222"/>
      <c r="R17" s="222"/>
      <c r="S17" s="225"/>
      <c r="T17" s="61"/>
      <c r="U17" s="1199" t="str">
        <f t="shared" si="2"/>
        <v/>
      </c>
      <c r="V17" s="1199"/>
      <c r="W17" s="1199"/>
      <c r="X17" s="1199"/>
      <c r="Y17" s="1199"/>
      <c r="Z17" s="1199"/>
      <c r="AA17" s="1199"/>
      <c r="AB17" s="1199"/>
      <c r="AC17" s="1199"/>
      <c r="AD17" s="1199"/>
      <c r="AE17" s="1199"/>
      <c r="AG17" s="313" t="str">
        <f t="shared" si="3"/>
        <v/>
      </c>
      <c r="AH17" s="313" t="str">
        <f t="shared" si="4"/>
        <v>×</v>
      </c>
      <c r="AI17" s="300" t="str">
        <f t="shared" si="5"/>
        <v/>
      </c>
      <c r="AJ17" s="301" t="str">
        <f t="shared" si="1"/>
        <v/>
      </c>
    </row>
    <row r="18" spans="1:36" ht="36.75" customHeight="1">
      <c r="A18" s="302">
        <f t="shared" si="6"/>
        <v>8</v>
      </c>
      <c r="B18" s="303" t="str">
        <f>IF(基本情報入力シート!B47="","",基本情報入力シート!B47)</f>
        <v/>
      </c>
      <c r="C18" s="304" t="str">
        <f>IF(基本情報入力シート!L47="","",基本情報入力シート!L47)</f>
        <v/>
      </c>
      <c r="D18" s="304" t="str">
        <f>IF(基本情報入力シート!Q47="","",基本情報入力シート!Q47)</f>
        <v/>
      </c>
      <c r="E18" s="304" t="str">
        <f>IF(基本情報入力シート!V47="","",基本情報入力シート!V47)</f>
        <v/>
      </c>
      <c r="F18" s="304" t="str">
        <f>IF(基本情報入力シート!W47="","",基本情報入力シート!W47)</f>
        <v/>
      </c>
      <c r="G18" s="304" t="str">
        <f>IF(基本情報入力シート!X47="","",基本情報入力シート!X47)</f>
        <v/>
      </c>
      <c r="H18" s="297" t="str">
        <f>IF(基本情報入力シート!Z47="","",基本情報入力シート!Z47)</f>
        <v/>
      </c>
      <c r="I18" s="298" t="str">
        <f>IF(基本情報入力シート!AE47&lt;&gt;"", 基本情報入力シート!AE47, "")</f>
        <v/>
      </c>
      <c r="J18" s="56" t="str">
        <f>IF(基本情報入力シート!AA47="","",基本情報入力シート!AA47)</f>
        <v/>
      </c>
      <c r="K18" s="59" t="str">
        <f>IF(基本情報入力シート!AD47="","",基本情報入力シート!AD47)</f>
        <v/>
      </c>
      <c r="L18" s="58" t="str">
        <f>IF(G18="","",VLOOKUP(G18,【参考】数式用!$A$3:$C$46,3,FALSE))</f>
        <v/>
      </c>
      <c r="M18" s="305" t="str">
        <f t="shared" si="0"/>
        <v/>
      </c>
      <c r="N18" s="271"/>
      <c r="O18" s="272"/>
      <c r="P18" s="272"/>
      <c r="Q18" s="222"/>
      <c r="R18" s="222"/>
      <c r="S18" s="225"/>
      <c r="T18" s="61"/>
      <c r="U18" s="1199" t="str">
        <f t="shared" si="2"/>
        <v/>
      </c>
      <c r="V18" s="1199"/>
      <c r="W18" s="1199"/>
      <c r="X18" s="1199"/>
      <c r="Y18" s="1199"/>
      <c r="Z18" s="1199"/>
      <c r="AA18" s="1199"/>
      <c r="AB18" s="1199"/>
      <c r="AC18" s="1199"/>
      <c r="AD18" s="1199"/>
      <c r="AE18" s="1199"/>
      <c r="AG18" s="313" t="str">
        <f t="shared" si="3"/>
        <v/>
      </c>
      <c r="AH18" s="313" t="str">
        <f t="shared" si="4"/>
        <v>×</v>
      </c>
      <c r="AI18" s="300" t="str">
        <f t="shared" si="5"/>
        <v/>
      </c>
      <c r="AJ18" s="301" t="str">
        <f t="shared" si="1"/>
        <v/>
      </c>
    </row>
    <row r="19" spans="1:36" ht="36.75" customHeight="1">
      <c r="A19" s="302">
        <f t="shared" si="6"/>
        <v>9</v>
      </c>
      <c r="B19" s="303" t="str">
        <f>IF(基本情報入力シート!B48="","",基本情報入力シート!B48)</f>
        <v/>
      </c>
      <c r="C19" s="304" t="str">
        <f>IF(基本情報入力シート!L48="","",基本情報入力シート!L48)</f>
        <v/>
      </c>
      <c r="D19" s="304" t="str">
        <f>IF(基本情報入力シート!Q48="","",基本情報入力シート!Q48)</f>
        <v/>
      </c>
      <c r="E19" s="304" t="str">
        <f>IF(基本情報入力シート!V48="","",基本情報入力シート!V48)</f>
        <v/>
      </c>
      <c r="F19" s="304" t="str">
        <f>IF(基本情報入力シート!W48="","",基本情報入力シート!W48)</f>
        <v/>
      </c>
      <c r="G19" s="304" t="str">
        <f>IF(基本情報入力シート!X48="","",基本情報入力シート!X48)</f>
        <v/>
      </c>
      <c r="H19" s="297" t="str">
        <f>IF(基本情報入力シート!Z48="","",基本情報入力シート!Z48)</f>
        <v/>
      </c>
      <c r="I19" s="298" t="str">
        <f>IF(基本情報入力シート!AE48&lt;&gt;"", 基本情報入力シート!AE48, "")</f>
        <v/>
      </c>
      <c r="J19" s="56" t="str">
        <f>IF(基本情報入力シート!AA48="","",基本情報入力シート!AA48)</f>
        <v/>
      </c>
      <c r="K19" s="59" t="str">
        <f>IF(基本情報入力シート!AD48="","",基本情報入力シート!AD48)</f>
        <v/>
      </c>
      <c r="L19" s="58" t="str">
        <f>IF(G19="","",VLOOKUP(G19,【参考】数式用!$A$3:$C$46,3,FALSE))</f>
        <v/>
      </c>
      <c r="M19" s="305" t="str">
        <f t="shared" si="0"/>
        <v/>
      </c>
      <c r="N19" s="271"/>
      <c r="O19" s="272"/>
      <c r="P19" s="272"/>
      <c r="Q19" s="222"/>
      <c r="R19" s="222"/>
      <c r="S19" s="225"/>
      <c r="T19" s="61"/>
      <c r="U19" s="1199" t="str">
        <f t="shared" si="2"/>
        <v/>
      </c>
      <c r="V19" s="1199"/>
      <c r="W19" s="1199"/>
      <c r="X19" s="1199"/>
      <c r="Y19" s="1199"/>
      <c r="Z19" s="1199"/>
      <c r="AA19" s="1199"/>
      <c r="AB19" s="1199"/>
      <c r="AC19" s="1199"/>
      <c r="AD19" s="1199"/>
      <c r="AE19" s="1199"/>
      <c r="AG19" s="313" t="str">
        <f t="shared" si="3"/>
        <v/>
      </c>
      <c r="AH19" s="313" t="str">
        <f t="shared" si="4"/>
        <v>×</v>
      </c>
      <c r="AI19" s="300" t="str">
        <f t="shared" si="5"/>
        <v/>
      </c>
      <c r="AJ19" s="301" t="str">
        <f t="shared" si="1"/>
        <v/>
      </c>
    </row>
    <row r="20" spans="1:36" ht="36.75" customHeight="1">
      <c r="A20" s="302">
        <f t="shared" si="6"/>
        <v>10</v>
      </c>
      <c r="B20" s="303" t="str">
        <f>IF(基本情報入力シート!B49="","",基本情報入力シート!B49)</f>
        <v/>
      </c>
      <c r="C20" s="304" t="str">
        <f>IF(基本情報入力シート!L49="","",基本情報入力シート!L49)</f>
        <v/>
      </c>
      <c r="D20" s="304" t="str">
        <f>IF(基本情報入力シート!Q49="","",基本情報入力シート!Q49)</f>
        <v/>
      </c>
      <c r="E20" s="304" t="str">
        <f>IF(基本情報入力シート!V49="","",基本情報入力シート!V49)</f>
        <v/>
      </c>
      <c r="F20" s="304" t="str">
        <f>IF(基本情報入力シート!W49="","",基本情報入力シート!W49)</f>
        <v/>
      </c>
      <c r="G20" s="304" t="str">
        <f>IF(基本情報入力シート!X49="","",基本情報入力シート!X49)</f>
        <v/>
      </c>
      <c r="H20" s="297" t="str">
        <f>IF(基本情報入力シート!Z49="","",基本情報入力シート!Z49)</f>
        <v/>
      </c>
      <c r="I20" s="298" t="str">
        <f>IF(基本情報入力シート!AE49&lt;&gt;"", 基本情報入力シート!AE49, "")</f>
        <v/>
      </c>
      <c r="J20" s="56" t="str">
        <f>IF(基本情報入力シート!AA49="","",基本情報入力シート!AA49)</f>
        <v/>
      </c>
      <c r="K20" s="59" t="str">
        <f>IF(基本情報入力シート!AD49="","",基本情報入力シート!AD49)</f>
        <v/>
      </c>
      <c r="L20" s="58" t="str">
        <f>IF(G20="","",VLOOKUP(G20,【参考】数式用!$A$3:$C$46,3,FALSE))</f>
        <v/>
      </c>
      <c r="M20" s="305" t="str">
        <f t="shared" si="0"/>
        <v/>
      </c>
      <c r="N20" s="271"/>
      <c r="O20" s="272"/>
      <c r="P20" s="272"/>
      <c r="Q20" s="222"/>
      <c r="R20" s="222"/>
      <c r="S20" s="225"/>
      <c r="T20" s="61"/>
      <c r="U20" s="1199" t="str">
        <f t="shared" si="2"/>
        <v/>
      </c>
      <c r="V20" s="1199"/>
      <c r="W20" s="1199"/>
      <c r="X20" s="1199"/>
      <c r="Y20" s="1199"/>
      <c r="Z20" s="1199"/>
      <c r="AA20" s="1199"/>
      <c r="AB20" s="1199"/>
      <c r="AC20" s="1199"/>
      <c r="AD20" s="1199"/>
      <c r="AE20" s="1199"/>
      <c r="AG20" s="313" t="str">
        <f t="shared" si="3"/>
        <v/>
      </c>
      <c r="AH20" s="313" t="str">
        <f t="shared" si="4"/>
        <v>×</v>
      </c>
      <c r="AI20" s="300" t="str">
        <f t="shared" si="5"/>
        <v/>
      </c>
      <c r="AJ20" s="301" t="str">
        <f t="shared" si="1"/>
        <v/>
      </c>
    </row>
    <row r="21" spans="1:36" ht="36.75" customHeight="1">
      <c r="A21" s="302">
        <f t="shared" si="6"/>
        <v>11</v>
      </c>
      <c r="B21" s="303" t="str">
        <f>IF(基本情報入力シート!B50="","",基本情報入力シート!B50)</f>
        <v/>
      </c>
      <c r="C21" s="304" t="str">
        <f>IF(基本情報入力シート!L50="","",基本情報入力シート!L50)</f>
        <v/>
      </c>
      <c r="D21" s="304" t="str">
        <f>IF(基本情報入力シート!Q50="","",基本情報入力シート!Q50)</f>
        <v/>
      </c>
      <c r="E21" s="304" t="str">
        <f>IF(基本情報入力シート!V50="","",基本情報入力シート!V50)</f>
        <v/>
      </c>
      <c r="F21" s="304" t="str">
        <f>IF(基本情報入力シート!W50="","",基本情報入力シート!W50)</f>
        <v/>
      </c>
      <c r="G21" s="304" t="str">
        <f>IF(基本情報入力シート!X50="","",基本情報入力シート!X50)</f>
        <v/>
      </c>
      <c r="H21" s="297" t="str">
        <f>IF(基本情報入力シート!Z50="","",基本情報入力シート!Z50)</f>
        <v/>
      </c>
      <c r="I21" s="298" t="str">
        <f>IF(基本情報入力シート!AE50&lt;&gt;"", 基本情報入力シート!AE50, "")</f>
        <v/>
      </c>
      <c r="J21" s="56" t="str">
        <f>IF(基本情報入力シート!AA50="","",基本情報入力シート!AA50)</f>
        <v/>
      </c>
      <c r="K21" s="59" t="str">
        <f>IF(基本情報入力シート!AD50="","",基本情報入力シート!AD50)</f>
        <v/>
      </c>
      <c r="L21" s="58" t="str">
        <f>IF(G21="","",VLOOKUP(G21,【参考】数式用!$A$3:$C$46,3,FALSE))</f>
        <v/>
      </c>
      <c r="M21" s="305" t="str">
        <f t="shared" si="0"/>
        <v/>
      </c>
      <c r="N21" s="271"/>
      <c r="O21" s="272"/>
      <c r="P21" s="272"/>
      <c r="Q21" s="222"/>
      <c r="R21" s="222"/>
      <c r="S21" s="225"/>
      <c r="T21" s="61"/>
      <c r="U21" s="1199" t="str">
        <f t="shared" si="2"/>
        <v/>
      </c>
      <c r="V21" s="1199"/>
      <c r="W21" s="1199"/>
      <c r="X21" s="1199"/>
      <c r="Y21" s="1199"/>
      <c r="Z21" s="1199"/>
      <c r="AA21" s="1199"/>
      <c r="AB21" s="1199"/>
      <c r="AC21" s="1199"/>
      <c r="AD21" s="1199"/>
      <c r="AE21" s="1199"/>
      <c r="AG21" s="313" t="str">
        <f t="shared" si="3"/>
        <v/>
      </c>
      <c r="AH21" s="313" t="str">
        <f t="shared" si="4"/>
        <v>×</v>
      </c>
      <c r="AI21" s="300" t="str">
        <f t="shared" si="5"/>
        <v/>
      </c>
      <c r="AJ21" s="301" t="str">
        <f t="shared" si="1"/>
        <v/>
      </c>
    </row>
    <row r="22" spans="1:36" ht="36.75" customHeight="1">
      <c r="A22" s="302">
        <f t="shared" si="6"/>
        <v>12</v>
      </c>
      <c r="B22" s="303" t="str">
        <f>IF(基本情報入力シート!B51="","",基本情報入力シート!B51)</f>
        <v/>
      </c>
      <c r="C22" s="304" t="str">
        <f>IF(基本情報入力シート!L51="","",基本情報入力シート!L51)</f>
        <v/>
      </c>
      <c r="D22" s="304" t="str">
        <f>IF(基本情報入力シート!Q51="","",基本情報入力シート!Q51)</f>
        <v/>
      </c>
      <c r="E22" s="304" t="str">
        <f>IF(基本情報入力シート!V51="","",基本情報入力シート!V51)</f>
        <v/>
      </c>
      <c r="F22" s="304" t="str">
        <f>IF(基本情報入力シート!W51="","",基本情報入力シート!W51)</f>
        <v/>
      </c>
      <c r="G22" s="304" t="str">
        <f>IF(基本情報入力シート!X51="","",基本情報入力シート!X51)</f>
        <v/>
      </c>
      <c r="H22" s="297" t="str">
        <f>IF(基本情報入力シート!Z51="","",基本情報入力シート!Z51)</f>
        <v/>
      </c>
      <c r="I22" s="298" t="str">
        <f>IF(基本情報入力シート!AE51&lt;&gt;"", 基本情報入力シート!AE51, "")</f>
        <v/>
      </c>
      <c r="J22" s="56" t="str">
        <f>IF(基本情報入力シート!AA51="","",基本情報入力シート!AA51)</f>
        <v/>
      </c>
      <c r="K22" s="59" t="str">
        <f>IF(基本情報入力シート!AD51="","",基本情報入力シート!AD51)</f>
        <v/>
      </c>
      <c r="L22" s="58" t="str">
        <f>IF(G22="","",VLOOKUP(G22,【参考】数式用!$A$3:$C$46,3,FALSE))</f>
        <v/>
      </c>
      <c r="M22" s="305" t="str">
        <f t="shared" si="0"/>
        <v/>
      </c>
      <c r="N22" s="271"/>
      <c r="O22" s="272"/>
      <c r="P22" s="272"/>
      <c r="Q22" s="222"/>
      <c r="R22" s="222"/>
      <c r="S22" s="225"/>
      <c r="T22" s="61"/>
      <c r="U22" s="1199" t="str">
        <f t="shared" si="2"/>
        <v/>
      </c>
      <c r="V22" s="1199"/>
      <c r="W22" s="1199"/>
      <c r="X22" s="1199"/>
      <c r="Y22" s="1199"/>
      <c r="Z22" s="1199"/>
      <c r="AA22" s="1199"/>
      <c r="AB22" s="1199"/>
      <c r="AC22" s="1199"/>
      <c r="AD22" s="1199"/>
      <c r="AE22" s="1199"/>
      <c r="AG22" s="313" t="str">
        <f t="shared" si="3"/>
        <v/>
      </c>
      <c r="AH22" s="313" t="str">
        <f t="shared" si="4"/>
        <v>×</v>
      </c>
      <c r="AI22" s="300" t="str">
        <f t="shared" si="5"/>
        <v/>
      </c>
      <c r="AJ22" s="301" t="str">
        <f t="shared" si="1"/>
        <v/>
      </c>
    </row>
    <row r="23" spans="1:36" ht="36.75" customHeight="1">
      <c r="A23" s="302">
        <f t="shared" si="6"/>
        <v>13</v>
      </c>
      <c r="B23" s="303" t="str">
        <f>IF(基本情報入力シート!B52="","",基本情報入力シート!B52)</f>
        <v/>
      </c>
      <c r="C23" s="304" t="str">
        <f>IF(基本情報入力シート!L52="","",基本情報入力シート!L52)</f>
        <v/>
      </c>
      <c r="D23" s="304" t="str">
        <f>IF(基本情報入力シート!Q52="","",基本情報入力シート!Q52)</f>
        <v/>
      </c>
      <c r="E23" s="304" t="str">
        <f>IF(基本情報入力シート!V52="","",基本情報入力シート!V52)</f>
        <v/>
      </c>
      <c r="F23" s="304" t="str">
        <f>IF(基本情報入力シート!W52="","",基本情報入力シート!W52)</f>
        <v/>
      </c>
      <c r="G23" s="304" t="str">
        <f>IF(基本情報入力シート!X52="","",基本情報入力シート!X52)</f>
        <v/>
      </c>
      <c r="H23" s="297" t="str">
        <f>IF(基本情報入力シート!Z52="","",基本情報入力シート!Z52)</f>
        <v/>
      </c>
      <c r="I23" s="298" t="str">
        <f>IF(基本情報入力シート!AE52&lt;&gt;"", 基本情報入力シート!AE52, "")</f>
        <v/>
      </c>
      <c r="J23" s="56" t="str">
        <f>IF(基本情報入力シート!AA52="","",基本情報入力シート!AA52)</f>
        <v/>
      </c>
      <c r="K23" s="59" t="str">
        <f>IF(基本情報入力シート!AD52="","",基本情報入力シート!AD52)</f>
        <v/>
      </c>
      <c r="L23" s="58" t="str">
        <f>IF(G23="","",VLOOKUP(G23,【参考】数式用!$A$3:$C$46,3,FALSE))</f>
        <v/>
      </c>
      <c r="M23" s="305" t="str">
        <f t="shared" si="0"/>
        <v/>
      </c>
      <c r="N23" s="271"/>
      <c r="O23" s="272"/>
      <c r="P23" s="272"/>
      <c r="Q23" s="222"/>
      <c r="R23" s="222"/>
      <c r="S23" s="225"/>
      <c r="T23" s="61"/>
      <c r="U23" s="1199" t="str">
        <f t="shared" si="2"/>
        <v/>
      </c>
      <c r="V23" s="1199"/>
      <c r="W23" s="1199"/>
      <c r="X23" s="1199"/>
      <c r="Y23" s="1199"/>
      <c r="Z23" s="1199"/>
      <c r="AA23" s="1199"/>
      <c r="AB23" s="1199"/>
      <c r="AC23" s="1199"/>
      <c r="AD23" s="1199"/>
      <c r="AE23" s="1199"/>
      <c r="AG23" s="313" t="str">
        <f t="shared" si="3"/>
        <v/>
      </c>
      <c r="AH23" s="313" t="str">
        <f t="shared" si="4"/>
        <v>×</v>
      </c>
      <c r="AI23" s="300" t="str">
        <f t="shared" si="5"/>
        <v/>
      </c>
      <c r="AJ23" s="301" t="str">
        <f t="shared" si="1"/>
        <v/>
      </c>
    </row>
    <row r="24" spans="1:36" ht="36.75" customHeight="1">
      <c r="A24" s="302">
        <f t="shared" si="6"/>
        <v>14</v>
      </c>
      <c r="B24" s="303" t="str">
        <f>IF(基本情報入力シート!B53="","",基本情報入力シート!B53)</f>
        <v/>
      </c>
      <c r="C24" s="304" t="str">
        <f>IF(基本情報入力シート!L53="","",基本情報入力シート!L53)</f>
        <v/>
      </c>
      <c r="D24" s="304" t="str">
        <f>IF(基本情報入力シート!Q53="","",基本情報入力シート!Q53)</f>
        <v/>
      </c>
      <c r="E24" s="304" t="str">
        <f>IF(基本情報入力シート!V53="","",基本情報入力シート!V53)</f>
        <v/>
      </c>
      <c r="F24" s="304" t="str">
        <f>IF(基本情報入力シート!W53="","",基本情報入力シート!W53)</f>
        <v/>
      </c>
      <c r="G24" s="304" t="str">
        <f>IF(基本情報入力シート!X53="","",基本情報入力シート!X53)</f>
        <v/>
      </c>
      <c r="H24" s="297" t="str">
        <f>IF(基本情報入力シート!Z53="","",基本情報入力シート!Z53)</f>
        <v/>
      </c>
      <c r="I24" s="298" t="str">
        <f>IF(基本情報入力シート!AE53&lt;&gt;"", 基本情報入力シート!AE53, "")</f>
        <v/>
      </c>
      <c r="J24" s="56" t="str">
        <f>IF(基本情報入力シート!AA53="","",基本情報入力シート!AA53)</f>
        <v/>
      </c>
      <c r="K24" s="59" t="str">
        <f>IF(基本情報入力シート!AD53="","",基本情報入力シート!AD53)</f>
        <v/>
      </c>
      <c r="L24" s="58" t="str">
        <f>IF(G24="","",VLOOKUP(G24,【参考】数式用!$A$3:$C$46,3,FALSE))</f>
        <v/>
      </c>
      <c r="M24" s="305" t="str">
        <f t="shared" si="0"/>
        <v/>
      </c>
      <c r="N24" s="271"/>
      <c r="O24" s="272"/>
      <c r="P24" s="272"/>
      <c r="Q24" s="222"/>
      <c r="R24" s="222"/>
      <c r="S24" s="225"/>
      <c r="T24" s="61"/>
      <c r="U24" s="1199" t="str">
        <f t="shared" si="2"/>
        <v/>
      </c>
      <c r="V24" s="1199"/>
      <c r="W24" s="1199"/>
      <c r="X24" s="1199"/>
      <c r="Y24" s="1199"/>
      <c r="Z24" s="1199"/>
      <c r="AA24" s="1199"/>
      <c r="AB24" s="1199"/>
      <c r="AC24" s="1199"/>
      <c r="AD24" s="1199"/>
      <c r="AE24" s="1199"/>
      <c r="AG24" s="313" t="str">
        <f t="shared" si="3"/>
        <v/>
      </c>
      <c r="AH24" s="313" t="str">
        <f t="shared" si="4"/>
        <v>×</v>
      </c>
      <c r="AI24" s="300" t="str">
        <f t="shared" si="5"/>
        <v/>
      </c>
      <c r="AJ24" s="301" t="str">
        <f t="shared" si="1"/>
        <v/>
      </c>
    </row>
    <row r="25" spans="1:36" ht="36.75" customHeight="1">
      <c r="A25" s="302">
        <f t="shared" si="6"/>
        <v>15</v>
      </c>
      <c r="B25" s="303" t="str">
        <f>IF(基本情報入力シート!B54="","",基本情報入力シート!B54)</f>
        <v/>
      </c>
      <c r="C25" s="304" t="str">
        <f>IF(基本情報入力シート!L54="","",基本情報入力シート!L54)</f>
        <v/>
      </c>
      <c r="D25" s="304" t="str">
        <f>IF(基本情報入力シート!Q54="","",基本情報入力シート!Q54)</f>
        <v/>
      </c>
      <c r="E25" s="304" t="str">
        <f>IF(基本情報入力シート!V54="","",基本情報入力シート!V54)</f>
        <v/>
      </c>
      <c r="F25" s="304" t="str">
        <f>IF(基本情報入力シート!W54="","",基本情報入力シート!W54)</f>
        <v/>
      </c>
      <c r="G25" s="304" t="str">
        <f>IF(基本情報入力シート!X54="","",基本情報入力シート!X54)</f>
        <v/>
      </c>
      <c r="H25" s="297" t="str">
        <f>IF(基本情報入力シート!Z54="","",基本情報入力シート!Z54)</f>
        <v/>
      </c>
      <c r="I25" s="298" t="str">
        <f>IF(基本情報入力シート!AE54&lt;&gt;"", 基本情報入力シート!AE54, "")</f>
        <v/>
      </c>
      <c r="J25" s="56" t="str">
        <f>IF(基本情報入力シート!AA54="","",基本情報入力シート!AA54)</f>
        <v/>
      </c>
      <c r="K25" s="59" t="str">
        <f>IF(基本情報入力シート!AD54="","",基本情報入力シート!AD54)</f>
        <v/>
      </c>
      <c r="L25" s="58" t="str">
        <f>IF(G25="","",VLOOKUP(G25,【参考】数式用!$A$3:$C$46,3,FALSE))</f>
        <v/>
      </c>
      <c r="M25" s="305" t="str">
        <f t="shared" si="0"/>
        <v/>
      </c>
      <c r="N25" s="271"/>
      <c r="O25" s="272"/>
      <c r="P25" s="272"/>
      <c r="Q25" s="222"/>
      <c r="R25" s="222"/>
      <c r="S25" s="225"/>
      <c r="T25" s="61"/>
      <c r="U25" s="1199" t="str">
        <f t="shared" si="2"/>
        <v/>
      </c>
      <c r="V25" s="1199"/>
      <c r="W25" s="1199"/>
      <c r="X25" s="1199"/>
      <c r="Y25" s="1199"/>
      <c r="Z25" s="1199"/>
      <c r="AA25" s="1199"/>
      <c r="AB25" s="1199"/>
      <c r="AC25" s="1199"/>
      <c r="AD25" s="1199"/>
      <c r="AE25" s="1199"/>
      <c r="AG25" s="313" t="str">
        <f t="shared" si="3"/>
        <v/>
      </c>
      <c r="AH25" s="313" t="str">
        <f t="shared" si="4"/>
        <v>×</v>
      </c>
      <c r="AI25" s="300" t="str">
        <f t="shared" si="5"/>
        <v/>
      </c>
      <c r="AJ25" s="301" t="str">
        <f t="shared" si="1"/>
        <v/>
      </c>
    </row>
    <row r="26" spans="1:36" ht="36.75" customHeight="1">
      <c r="A26" s="302">
        <f t="shared" si="6"/>
        <v>16</v>
      </c>
      <c r="B26" s="303" t="str">
        <f>IF(基本情報入力シート!B55="","",基本情報入力シート!B55)</f>
        <v/>
      </c>
      <c r="C26" s="304" t="str">
        <f>IF(基本情報入力シート!L55="","",基本情報入力シート!L55)</f>
        <v/>
      </c>
      <c r="D26" s="304" t="str">
        <f>IF(基本情報入力シート!Q55="","",基本情報入力シート!Q55)</f>
        <v/>
      </c>
      <c r="E26" s="304" t="str">
        <f>IF(基本情報入力シート!V55="","",基本情報入力シート!V55)</f>
        <v/>
      </c>
      <c r="F26" s="304" t="str">
        <f>IF(基本情報入力シート!W55="","",基本情報入力シート!W55)</f>
        <v/>
      </c>
      <c r="G26" s="304" t="str">
        <f>IF(基本情報入力シート!X55="","",基本情報入力シート!X55)</f>
        <v/>
      </c>
      <c r="H26" s="297" t="str">
        <f>IF(基本情報入力シート!Z55="","",基本情報入力シート!Z55)</f>
        <v/>
      </c>
      <c r="I26" s="298" t="str">
        <f>IF(基本情報入力シート!AE55&lt;&gt;"", 基本情報入力シート!AE55, "")</f>
        <v/>
      </c>
      <c r="J26" s="56" t="str">
        <f>IF(基本情報入力シート!AA55="","",基本情報入力シート!AA55)</f>
        <v/>
      </c>
      <c r="K26" s="59" t="str">
        <f>IF(基本情報入力シート!AD55="","",基本情報入力シート!AD55)</f>
        <v/>
      </c>
      <c r="L26" s="58" t="str">
        <f>IF(G26="","",VLOOKUP(G26,【参考】数式用!$A$3:$C$46,3,FALSE))</f>
        <v/>
      </c>
      <c r="M26" s="305" t="str">
        <f t="shared" si="0"/>
        <v/>
      </c>
      <c r="N26" s="271"/>
      <c r="O26" s="272"/>
      <c r="P26" s="272"/>
      <c r="Q26" s="222"/>
      <c r="R26" s="222"/>
      <c r="S26" s="225"/>
      <c r="T26" s="61"/>
      <c r="U26" s="1199" t="str">
        <f t="shared" si="2"/>
        <v/>
      </c>
      <c r="V26" s="1199"/>
      <c r="W26" s="1199"/>
      <c r="X26" s="1199"/>
      <c r="Y26" s="1199"/>
      <c r="Z26" s="1199"/>
      <c r="AA26" s="1199"/>
      <c r="AB26" s="1199"/>
      <c r="AC26" s="1199"/>
      <c r="AD26" s="1199"/>
      <c r="AE26" s="1199"/>
      <c r="AG26" s="313" t="str">
        <f t="shared" si="3"/>
        <v/>
      </c>
      <c r="AH26" s="313" t="str">
        <f t="shared" si="4"/>
        <v>×</v>
      </c>
      <c r="AI26" s="300" t="str">
        <f t="shared" si="5"/>
        <v/>
      </c>
      <c r="AJ26" s="301" t="str">
        <f t="shared" si="1"/>
        <v/>
      </c>
    </row>
    <row r="27" spans="1:36" ht="36.75" customHeight="1">
      <c r="A27" s="302">
        <f t="shared" si="6"/>
        <v>17</v>
      </c>
      <c r="B27" s="303" t="str">
        <f>IF(基本情報入力シート!B56="","",基本情報入力シート!B56)</f>
        <v/>
      </c>
      <c r="C27" s="304" t="str">
        <f>IF(基本情報入力シート!L56="","",基本情報入力シート!L56)</f>
        <v/>
      </c>
      <c r="D27" s="304" t="str">
        <f>IF(基本情報入力シート!Q56="","",基本情報入力シート!Q56)</f>
        <v/>
      </c>
      <c r="E27" s="304" t="str">
        <f>IF(基本情報入力シート!V56="","",基本情報入力シート!V56)</f>
        <v/>
      </c>
      <c r="F27" s="304" t="str">
        <f>IF(基本情報入力シート!W56="","",基本情報入力シート!W56)</f>
        <v/>
      </c>
      <c r="G27" s="304" t="str">
        <f>IF(基本情報入力シート!X56="","",基本情報入力シート!X56)</f>
        <v/>
      </c>
      <c r="H27" s="297" t="str">
        <f>IF(基本情報入力シート!Z56="","",基本情報入力シート!Z56)</f>
        <v/>
      </c>
      <c r="I27" s="298" t="str">
        <f>IF(基本情報入力シート!AE56&lt;&gt;"", 基本情報入力シート!AE56, "")</f>
        <v/>
      </c>
      <c r="J27" s="56" t="str">
        <f>IF(基本情報入力シート!AA56="","",基本情報入力シート!AA56)</f>
        <v/>
      </c>
      <c r="K27" s="59" t="str">
        <f>IF(基本情報入力シート!AD56="","",基本情報入力シート!AD56)</f>
        <v/>
      </c>
      <c r="L27" s="58" t="str">
        <f>IF(G27="","",VLOOKUP(G27,【参考】数式用!$A$3:$C$46,3,FALSE))</f>
        <v/>
      </c>
      <c r="M27" s="305" t="str">
        <f t="shared" si="0"/>
        <v/>
      </c>
      <c r="N27" s="271"/>
      <c r="O27" s="272"/>
      <c r="P27" s="272"/>
      <c r="Q27" s="222"/>
      <c r="R27" s="222"/>
      <c r="S27" s="225"/>
      <c r="T27" s="61"/>
      <c r="U27" s="1199" t="str">
        <f t="shared" si="2"/>
        <v/>
      </c>
      <c r="V27" s="1199"/>
      <c r="W27" s="1199"/>
      <c r="X27" s="1199"/>
      <c r="Y27" s="1199"/>
      <c r="Z27" s="1199"/>
      <c r="AA27" s="1199"/>
      <c r="AB27" s="1199"/>
      <c r="AC27" s="1199"/>
      <c r="AD27" s="1199"/>
      <c r="AE27" s="1199"/>
      <c r="AG27" s="313" t="str">
        <f t="shared" si="3"/>
        <v/>
      </c>
      <c r="AH27" s="313" t="str">
        <f t="shared" si="4"/>
        <v>×</v>
      </c>
      <c r="AI27" s="300" t="str">
        <f t="shared" si="5"/>
        <v/>
      </c>
      <c r="AJ27" s="301" t="str">
        <f t="shared" si="1"/>
        <v/>
      </c>
    </row>
    <row r="28" spans="1:36" ht="36.75" customHeight="1">
      <c r="A28" s="302">
        <f t="shared" si="6"/>
        <v>18</v>
      </c>
      <c r="B28" s="303" t="str">
        <f>IF(基本情報入力シート!B57="","",基本情報入力シート!B57)</f>
        <v/>
      </c>
      <c r="C28" s="304" t="str">
        <f>IF(基本情報入力シート!L57="","",基本情報入力シート!L57)</f>
        <v/>
      </c>
      <c r="D28" s="304" t="str">
        <f>IF(基本情報入力シート!Q57="","",基本情報入力シート!Q57)</f>
        <v/>
      </c>
      <c r="E28" s="304" t="str">
        <f>IF(基本情報入力シート!V57="","",基本情報入力シート!V57)</f>
        <v/>
      </c>
      <c r="F28" s="304" t="str">
        <f>IF(基本情報入力シート!W57="","",基本情報入力シート!W57)</f>
        <v/>
      </c>
      <c r="G28" s="304" t="str">
        <f>IF(基本情報入力シート!X57="","",基本情報入力シート!X57)</f>
        <v/>
      </c>
      <c r="H28" s="297" t="str">
        <f>IF(基本情報入力シート!Z57="","",基本情報入力シート!Z57)</f>
        <v/>
      </c>
      <c r="I28" s="298" t="str">
        <f>IF(基本情報入力シート!AE57&lt;&gt;"", 基本情報入力シート!AE57, "")</f>
        <v/>
      </c>
      <c r="J28" s="56" t="str">
        <f>IF(基本情報入力シート!AA57="","",基本情報入力シート!AA57)</f>
        <v/>
      </c>
      <c r="K28" s="59" t="str">
        <f>IF(基本情報入力シート!AD57="","",基本情報入力シート!AD57)</f>
        <v/>
      </c>
      <c r="L28" s="58" t="str">
        <f>IF(G28="","",VLOOKUP(G28,【参考】数式用!$A$3:$C$46,3,FALSE))</f>
        <v/>
      </c>
      <c r="M28" s="305" t="str">
        <f t="shared" si="0"/>
        <v/>
      </c>
      <c r="N28" s="271"/>
      <c r="O28" s="272"/>
      <c r="P28" s="272"/>
      <c r="Q28" s="222"/>
      <c r="R28" s="222"/>
      <c r="S28" s="225"/>
      <c r="T28" s="61"/>
      <c r="U28" s="1199" t="str">
        <f t="shared" si="2"/>
        <v/>
      </c>
      <c r="V28" s="1199"/>
      <c r="W28" s="1199"/>
      <c r="X28" s="1199"/>
      <c r="Y28" s="1199"/>
      <c r="Z28" s="1199"/>
      <c r="AA28" s="1199"/>
      <c r="AB28" s="1199"/>
      <c r="AC28" s="1199"/>
      <c r="AD28" s="1199"/>
      <c r="AE28" s="1199"/>
      <c r="AG28" s="313" t="str">
        <f t="shared" si="3"/>
        <v/>
      </c>
      <c r="AH28" s="313" t="str">
        <f t="shared" si="4"/>
        <v>×</v>
      </c>
      <c r="AI28" s="300" t="str">
        <f t="shared" si="5"/>
        <v/>
      </c>
      <c r="AJ28" s="301" t="str">
        <f t="shared" si="1"/>
        <v/>
      </c>
    </row>
    <row r="29" spans="1:36" ht="36.75" customHeight="1">
      <c r="A29" s="302">
        <f t="shared" si="6"/>
        <v>19</v>
      </c>
      <c r="B29" s="303" t="str">
        <f>IF(基本情報入力シート!B58="","",基本情報入力シート!B58)</f>
        <v/>
      </c>
      <c r="C29" s="304" t="str">
        <f>IF(基本情報入力シート!L58="","",基本情報入力シート!L58)</f>
        <v/>
      </c>
      <c r="D29" s="304" t="str">
        <f>IF(基本情報入力シート!Q58="","",基本情報入力シート!Q58)</f>
        <v/>
      </c>
      <c r="E29" s="304" t="str">
        <f>IF(基本情報入力シート!V58="","",基本情報入力シート!V58)</f>
        <v/>
      </c>
      <c r="F29" s="304" t="str">
        <f>IF(基本情報入力シート!W58="","",基本情報入力シート!W58)</f>
        <v/>
      </c>
      <c r="G29" s="304" t="str">
        <f>IF(基本情報入力シート!X58="","",基本情報入力シート!X58)</f>
        <v/>
      </c>
      <c r="H29" s="297" t="str">
        <f>IF(基本情報入力シート!Z58="","",基本情報入力シート!Z58)</f>
        <v/>
      </c>
      <c r="I29" s="298" t="str">
        <f>IF(基本情報入力シート!AE58&lt;&gt;"", 基本情報入力シート!AE58, "")</f>
        <v/>
      </c>
      <c r="J29" s="56" t="str">
        <f>IF(基本情報入力シート!AA58="","",基本情報入力シート!AA58)</f>
        <v/>
      </c>
      <c r="K29" s="59" t="str">
        <f>IF(基本情報入力シート!AD58="","",基本情報入力シート!AD58)</f>
        <v/>
      </c>
      <c r="L29" s="58" t="str">
        <f>IF(G29="","",VLOOKUP(G29,【参考】数式用!$A$3:$C$46,3,FALSE))</f>
        <v/>
      </c>
      <c r="M29" s="305" t="str">
        <f t="shared" si="0"/>
        <v/>
      </c>
      <c r="N29" s="271"/>
      <c r="O29" s="272"/>
      <c r="P29" s="272"/>
      <c r="Q29" s="222"/>
      <c r="R29" s="222"/>
      <c r="S29" s="225"/>
      <c r="T29" s="61"/>
      <c r="U29" s="1199" t="str">
        <f t="shared" si="2"/>
        <v/>
      </c>
      <c r="V29" s="1199"/>
      <c r="W29" s="1199"/>
      <c r="X29" s="1199"/>
      <c r="Y29" s="1199"/>
      <c r="Z29" s="1199"/>
      <c r="AA29" s="1199"/>
      <c r="AB29" s="1199"/>
      <c r="AC29" s="1199"/>
      <c r="AD29" s="1199"/>
      <c r="AE29" s="1199"/>
      <c r="AG29" s="313" t="str">
        <f t="shared" si="3"/>
        <v/>
      </c>
      <c r="AH29" s="313" t="str">
        <f t="shared" si="4"/>
        <v>×</v>
      </c>
      <c r="AI29" s="300" t="str">
        <f t="shared" si="5"/>
        <v/>
      </c>
      <c r="AJ29" s="301" t="str">
        <f t="shared" si="1"/>
        <v/>
      </c>
    </row>
    <row r="30" spans="1:36" ht="36.75" customHeight="1">
      <c r="A30" s="302">
        <f t="shared" si="6"/>
        <v>20</v>
      </c>
      <c r="B30" s="303" t="str">
        <f>IF(基本情報入力シート!B59="","",基本情報入力シート!B59)</f>
        <v/>
      </c>
      <c r="C30" s="304" t="str">
        <f>IF(基本情報入力シート!L59="","",基本情報入力シート!L59)</f>
        <v/>
      </c>
      <c r="D30" s="304" t="str">
        <f>IF(基本情報入力シート!Q59="","",基本情報入力シート!Q59)</f>
        <v/>
      </c>
      <c r="E30" s="304" t="str">
        <f>IF(基本情報入力シート!V59="","",基本情報入力シート!V59)</f>
        <v/>
      </c>
      <c r="F30" s="304" t="str">
        <f>IF(基本情報入力シート!W59="","",基本情報入力シート!W59)</f>
        <v/>
      </c>
      <c r="G30" s="304" t="str">
        <f>IF(基本情報入力シート!X59="","",基本情報入力シート!X59)</f>
        <v/>
      </c>
      <c r="H30" s="297" t="str">
        <f>IF(基本情報入力シート!Z59="","",基本情報入力シート!Z59)</f>
        <v/>
      </c>
      <c r="I30" s="298" t="str">
        <f>IF(基本情報入力シート!AE59&lt;&gt;"", 基本情報入力シート!AE59, "")</f>
        <v/>
      </c>
      <c r="J30" s="56" t="str">
        <f>IF(基本情報入力シート!AA59="","",基本情報入力シート!AA59)</f>
        <v/>
      </c>
      <c r="K30" s="59" t="str">
        <f>IF(基本情報入力シート!AD59="","",基本情報入力シート!AD59)</f>
        <v/>
      </c>
      <c r="L30" s="58" t="str">
        <f>IF(G30="","",VLOOKUP(G30,【参考】数式用!$A$3:$C$46,3,FALSE))</f>
        <v/>
      </c>
      <c r="M30" s="305" t="str">
        <f t="shared" si="0"/>
        <v/>
      </c>
      <c r="N30" s="271"/>
      <c r="O30" s="272"/>
      <c r="P30" s="272"/>
      <c r="Q30" s="222"/>
      <c r="R30" s="222"/>
      <c r="S30" s="225"/>
      <c r="T30" s="61"/>
      <c r="U30" s="1199" t="str">
        <f t="shared" si="2"/>
        <v/>
      </c>
      <c r="V30" s="1199"/>
      <c r="W30" s="1199"/>
      <c r="X30" s="1199"/>
      <c r="Y30" s="1199"/>
      <c r="Z30" s="1199"/>
      <c r="AA30" s="1199"/>
      <c r="AB30" s="1199"/>
      <c r="AC30" s="1199"/>
      <c r="AD30" s="1199"/>
      <c r="AE30" s="1199"/>
      <c r="AG30" s="313" t="str">
        <f t="shared" si="3"/>
        <v/>
      </c>
      <c r="AH30" s="313" t="str">
        <f t="shared" si="4"/>
        <v>×</v>
      </c>
      <c r="AI30" s="300" t="str">
        <f t="shared" si="5"/>
        <v/>
      </c>
      <c r="AJ30" s="301" t="str">
        <f t="shared" si="1"/>
        <v/>
      </c>
    </row>
    <row r="31" spans="1:36" ht="36.75" customHeight="1">
      <c r="A31" s="302">
        <f t="shared" si="6"/>
        <v>21</v>
      </c>
      <c r="B31" s="303" t="str">
        <f>IF(基本情報入力シート!B60="","",基本情報入力シート!B60)</f>
        <v/>
      </c>
      <c r="C31" s="304" t="str">
        <f>IF(基本情報入力シート!L60="","",基本情報入力シート!L60)</f>
        <v/>
      </c>
      <c r="D31" s="304" t="str">
        <f>IF(基本情報入力シート!Q60="","",基本情報入力シート!Q60)</f>
        <v/>
      </c>
      <c r="E31" s="304" t="str">
        <f>IF(基本情報入力シート!V60="","",基本情報入力シート!V60)</f>
        <v/>
      </c>
      <c r="F31" s="304" t="str">
        <f>IF(基本情報入力シート!W60="","",基本情報入力シート!W60)</f>
        <v/>
      </c>
      <c r="G31" s="304" t="str">
        <f>IF(基本情報入力シート!X60="","",基本情報入力シート!X60)</f>
        <v/>
      </c>
      <c r="H31" s="297" t="str">
        <f>IF(基本情報入力シート!Z60="","",基本情報入力シート!Z60)</f>
        <v/>
      </c>
      <c r="I31" s="298" t="str">
        <f>IF(基本情報入力シート!AE60&lt;&gt;"", 基本情報入力シート!AE60, "")</f>
        <v/>
      </c>
      <c r="J31" s="56" t="str">
        <f>IF(基本情報入力シート!AA60="","",基本情報入力シート!AA60)</f>
        <v/>
      </c>
      <c r="K31" s="59" t="str">
        <f>IF(基本情報入力シート!AD60="","",基本情報入力シート!AD60)</f>
        <v/>
      </c>
      <c r="L31" s="58" t="str">
        <f>IF(G31="","",VLOOKUP(G31,【参考】数式用!$A$3:$C$46,3,FALSE))</f>
        <v/>
      </c>
      <c r="M31" s="305" t="str">
        <f t="shared" si="0"/>
        <v/>
      </c>
      <c r="N31" s="271"/>
      <c r="O31" s="272"/>
      <c r="P31" s="272"/>
      <c r="Q31" s="222"/>
      <c r="R31" s="222"/>
      <c r="S31" s="225"/>
      <c r="T31" s="61"/>
      <c r="U31" s="1199" t="str">
        <f t="shared" si="2"/>
        <v/>
      </c>
      <c r="V31" s="1199"/>
      <c r="W31" s="1199"/>
      <c r="X31" s="1199"/>
      <c r="Y31" s="1199"/>
      <c r="Z31" s="1199"/>
      <c r="AA31" s="1199"/>
      <c r="AB31" s="1199"/>
      <c r="AC31" s="1199"/>
      <c r="AD31" s="1199"/>
      <c r="AE31" s="1199"/>
      <c r="AG31" s="313" t="str">
        <f t="shared" si="3"/>
        <v/>
      </c>
      <c r="AH31" s="313" t="str">
        <f t="shared" si="4"/>
        <v>×</v>
      </c>
      <c r="AI31" s="300" t="str">
        <f t="shared" si="5"/>
        <v/>
      </c>
      <c r="AJ31" s="301" t="str">
        <f t="shared" si="1"/>
        <v/>
      </c>
    </row>
    <row r="32" spans="1:36" ht="36.75" customHeight="1">
      <c r="A32" s="302">
        <f t="shared" si="6"/>
        <v>22</v>
      </c>
      <c r="B32" s="303" t="str">
        <f>IF(基本情報入力シート!B61="","",基本情報入力シート!B61)</f>
        <v/>
      </c>
      <c r="C32" s="304" t="str">
        <f>IF(基本情報入力シート!L61="","",基本情報入力シート!L61)</f>
        <v/>
      </c>
      <c r="D32" s="304" t="str">
        <f>IF(基本情報入力シート!Q61="","",基本情報入力シート!Q61)</f>
        <v/>
      </c>
      <c r="E32" s="304" t="str">
        <f>IF(基本情報入力シート!V61="","",基本情報入力シート!V61)</f>
        <v/>
      </c>
      <c r="F32" s="304" t="str">
        <f>IF(基本情報入力シート!W61="","",基本情報入力シート!W61)</f>
        <v/>
      </c>
      <c r="G32" s="304" t="str">
        <f>IF(基本情報入力シート!X61="","",基本情報入力シート!X61)</f>
        <v/>
      </c>
      <c r="H32" s="297" t="str">
        <f>IF(基本情報入力シート!Z61="","",基本情報入力シート!Z61)</f>
        <v/>
      </c>
      <c r="I32" s="298" t="str">
        <f>IF(基本情報入力シート!AE61&lt;&gt;"", 基本情報入力シート!AE61, "")</f>
        <v/>
      </c>
      <c r="J32" s="56" t="str">
        <f>IF(基本情報入力シート!AA61="","",基本情報入力シート!AA61)</f>
        <v/>
      </c>
      <c r="K32" s="59" t="str">
        <f>IF(基本情報入力シート!AD61="","",基本情報入力シート!AD61)</f>
        <v/>
      </c>
      <c r="L32" s="58" t="str">
        <f>IF(G32="","",VLOOKUP(G32,【参考】数式用!$A$3:$C$46,3,FALSE))</f>
        <v/>
      </c>
      <c r="M32" s="305" t="str">
        <f t="shared" si="0"/>
        <v/>
      </c>
      <c r="N32" s="271"/>
      <c r="O32" s="272"/>
      <c r="P32" s="272"/>
      <c r="Q32" s="222"/>
      <c r="R32" s="222"/>
      <c r="S32" s="225"/>
      <c r="T32" s="61"/>
      <c r="U32" s="1199" t="str">
        <f t="shared" si="2"/>
        <v/>
      </c>
      <c r="V32" s="1199"/>
      <c r="W32" s="1199"/>
      <c r="X32" s="1199"/>
      <c r="Y32" s="1199"/>
      <c r="Z32" s="1199"/>
      <c r="AA32" s="1199"/>
      <c r="AB32" s="1199"/>
      <c r="AC32" s="1199"/>
      <c r="AD32" s="1199"/>
      <c r="AE32" s="1199"/>
      <c r="AG32" s="313" t="str">
        <f t="shared" si="3"/>
        <v/>
      </c>
      <c r="AH32" s="313" t="str">
        <f t="shared" si="4"/>
        <v>×</v>
      </c>
      <c r="AI32" s="300" t="str">
        <f t="shared" si="5"/>
        <v/>
      </c>
      <c r="AJ32" s="301" t="str">
        <f t="shared" si="1"/>
        <v/>
      </c>
    </row>
    <row r="33" spans="1:36" ht="36.75" customHeight="1">
      <c r="A33" s="302">
        <f t="shared" si="6"/>
        <v>23</v>
      </c>
      <c r="B33" s="303" t="str">
        <f>IF(基本情報入力シート!B62="","",基本情報入力シート!B62)</f>
        <v/>
      </c>
      <c r="C33" s="304" t="str">
        <f>IF(基本情報入力シート!L62="","",基本情報入力シート!L62)</f>
        <v/>
      </c>
      <c r="D33" s="304" t="str">
        <f>IF(基本情報入力シート!Q62="","",基本情報入力シート!Q62)</f>
        <v/>
      </c>
      <c r="E33" s="304" t="str">
        <f>IF(基本情報入力シート!V62="","",基本情報入力シート!V62)</f>
        <v/>
      </c>
      <c r="F33" s="304" t="str">
        <f>IF(基本情報入力シート!W62="","",基本情報入力シート!W62)</f>
        <v/>
      </c>
      <c r="G33" s="304" t="str">
        <f>IF(基本情報入力シート!X62="","",基本情報入力シート!X62)</f>
        <v/>
      </c>
      <c r="H33" s="297" t="str">
        <f>IF(基本情報入力シート!Z62="","",基本情報入力シート!Z62)</f>
        <v/>
      </c>
      <c r="I33" s="298" t="str">
        <f>IF(基本情報入力シート!AE62&lt;&gt;"", 基本情報入力シート!AE62, "")</f>
        <v/>
      </c>
      <c r="J33" s="56" t="str">
        <f>IF(基本情報入力シート!AA62="","",基本情報入力シート!AA62)</f>
        <v/>
      </c>
      <c r="K33" s="59" t="str">
        <f>IF(基本情報入力シート!AD62="","",基本情報入力シート!AD62)</f>
        <v/>
      </c>
      <c r="L33" s="58" t="str">
        <f>IF(G33="","",VLOOKUP(G33,【参考】数式用!$A$3:$C$46,3,FALSE))</f>
        <v/>
      </c>
      <c r="M33" s="305" t="str">
        <f t="shared" si="0"/>
        <v/>
      </c>
      <c r="N33" s="271"/>
      <c r="O33" s="272"/>
      <c r="P33" s="272"/>
      <c r="Q33" s="222"/>
      <c r="R33" s="222"/>
      <c r="S33" s="225"/>
      <c r="T33" s="61"/>
      <c r="U33" s="1199" t="str">
        <f t="shared" si="2"/>
        <v/>
      </c>
      <c r="V33" s="1199"/>
      <c r="W33" s="1199"/>
      <c r="X33" s="1199"/>
      <c r="Y33" s="1199"/>
      <c r="Z33" s="1199"/>
      <c r="AA33" s="1199"/>
      <c r="AB33" s="1199"/>
      <c r="AC33" s="1199"/>
      <c r="AD33" s="1199"/>
      <c r="AE33" s="1199"/>
      <c r="AG33" s="313" t="str">
        <f t="shared" si="3"/>
        <v/>
      </c>
      <c r="AH33" s="313" t="str">
        <f t="shared" si="4"/>
        <v>×</v>
      </c>
      <c r="AI33" s="300" t="str">
        <f t="shared" si="5"/>
        <v/>
      </c>
      <c r="AJ33" s="301" t="str">
        <f t="shared" si="1"/>
        <v/>
      </c>
    </row>
    <row r="34" spans="1:36" ht="36.75" customHeight="1">
      <c r="A34" s="302">
        <f t="shared" si="6"/>
        <v>24</v>
      </c>
      <c r="B34" s="303" t="str">
        <f>IF(基本情報入力シート!B63="","",基本情報入力シート!B63)</f>
        <v/>
      </c>
      <c r="C34" s="304" t="str">
        <f>IF(基本情報入力シート!L63="","",基本情報入力シート!L63)</f>
        <v/>
      </c>
      <c r="D34" s="304" t="str">
        <f>IF(基本情報入力シート!Q63="","",基本情報入力シート!Q63)</f>
        <v/>
      </c>
      <c r="E34" s="304" t="str">
        <f>IF(基本情報入力シート!V63="","",基本情報入力シート!V63)</f>
        <v/>
      </c>
      <c r="F34" s="304" t="str">
        <f>IF(基本情報入力シート!W63="","",基本情報入力シート!W63)</f>
        <v/>
      </c>
      <c r="G34" s="304" t="str">
        <f>IF(基本情報入力シート!X63="","",基本情報入力シート!X63)</f>
        <v/>
      </c>
      <c r="H34" s="297" t="str">
        <f>IF(基本情報入力シート!Z63="","",基本情報入力シート!Z63)</f>
        <v/>
      </c>
      <c r="I34" s="298" t="str">
        <f>IF(基本情報入力シート!AE63&lt;&gt;"", 基本情報入力シート!AE63, "")</f>
        <v/>
      </c>
      <c r="J34" s="56" t="str">
        <f>IF(基本情報入力シート!AA63="","",基本情報入力シート!AA63)</f>
        <v/>
      </c>
      <c r="K34" s="59" t="str">
        <f>IF(基本情報入力シート!AD63="","",基本情報入力シート!AD63)</f>
        <v/>
      </c>
      <c r="L34" s="58" t="str">
        <f>IF(G34="","",VLOOKUP(G34,【参考】数式用!$A$3:$C$46,3,FALSE))</f>
        <v/>
      </c>
      <c r="M34" s="305" t="str">
        <f t="shared" si="0"/>
        <v/>
      </c>
      <c r="N34" s="271"/>
      <c r="O34" s="272"/>
      <c r="P34" s="272"/>
      <c r="Q34" s="222"/>
      <c r="R34" s="222"/>
      <c r="S34" s="225"/>
      <c r="T34" s="61"/>
      <c r="U34" s="1199" t="str">
        <f t="shared" si="2"/>
        <v/>
      </c>
      <c r="V34" s="1199"/>
      <c r="W34" s="1199"/>
      <c r="X34" s="1199"/>
      <c r="Y34" s="1199"/>
      <c r="Z34" s="1199"/>
      <c r="AA34" s="1199"/>
      <c r="AB34" s="1199"/>
      <c r="AC34" s="1199"/>
      <c r="AD34" s="1199"/>
      <c r="AE34" s="1199"/>
      <c r="AG34" s="313" t="str">
        <f t="shared" si="3"/>
        <v/>
      </c>
      <c r="AH34" s="313" t="str">
        <f t="shared" si="4"/>
        <v>×</v>
      </c>
      <c r="AI34" s="300" t="str">
        <f t="shared" si="5"/>
        <v/>
      </c>
      <c r="AJ34" s="301" t="str">
        <f t="shared" si="1"/>
        <v/>
      </c>
    </row>
    <row r="35" spans="1:36" ht="36.75" customHeight="1">
      <c r="A35" s="302">
        <f t="shared" si="6"/>
        <v>25</v>
      </c>
      <c r="B35" s="303" t="str">
        <f>IF(基本情報入力シート!B64="","",基本情報入力シート!B64)</f>
        <v/>
      </c>
      <c r="C35" s="304" t="str">
        <f>IF(基本情報入力シート!L64="","",基本情報入力シート!L64)</f>
        <v/>
      </c>
      <c r="D35" s="304" t="str">
        <f>IF(基本情報入力シート!Q64="","",基本情報入力シート!Q64)</f>
        <v/>
      </c>
      <c r="E35" s="304" t="str">
        <f>IF(基本情報入力シート!V64="","",基本情報入力シート!V64)</f>
        <v/>
      </c>
      <c r="F35" s="304" t="str">
        <f>IF(基本情報入力シート!W64="","",基本情報入力シート!W64)</f>
        <v/>
      </c>
      <c r="G35" s="304" t="str">
        <f>IF(基本情報入力シート!X64="","",基本情報入力シート!X64)</f>
        <v/>
      </c>
      <c r="H35" s="297" t="str">
        <f>IF(基本情報入力シート!Z64="","",基本情報入力シート!Z64)</f>
        <v/>
      </c>
      <c r="I35" s="298" t="str">
        <f>IF(基本情報入力シート!AE64&lt;&gt;"", 基本情報入力シート!AE64, "")</f>
        <v/>
      </c>
      <c r="J35" s="56" t="str">
        <f>IF(基本情報入力シート!AA64="","",基本情報入力シート!AA64)</f>
        <v/>
      </c>
      <c r="K35" s="59" t="str">
        <f>IF(基本情報入力シート!AD64="","",基本情報入力シート!AD64)</f>
        <v/>
      </c>
      <c r="L35" s="58" t="str">
        <f>IF(G35="","",VLOOKUP(G35,【参考】数式用!$A$3:$C$46,3,FALSE))</f>
        <v/>
      </c>
      <c r="M35" s="305" t="str">
        <f t="shared" si="0"/>
        <v/>
      </c>
      <c r="N35" s="271"/>
      <c r="O35" s="272"/>
      <c r="P35" s="272"/>
      <c r="Q35" s="222"/>
      <c r="R35" s="222"/>
      <c r="S35" s="225"/>
      <c r="T35" s="61"/>
      <c r="U35" s="1199" t="str">
        <f t="shared" si="2"/>
        <v/>
      </c>
      <c r="V35" s="1199"/>
      <c r="W35" s="1199"/>
      <c r="X35" s="1199"/>
      <c r="Y35" s="1199"/>
      <c r="Z35" s="1199"/>
      <c r="AA35" s="1199"/>
      <c r="AB35" s="1199"/>
      <c r="AC35" s="1199"/>
      <c r="AD35" s="1199"/>
      <c r="AE35" s="1199"/>
      <c r="AG35" s="313" t="str">
        <f t="shared" si="3"/>
        <v/>
      </c>
      <c r="AH35" s="313" t="str">
        <f t="shared" si="4"/>
        <v>×</v>
      </c>
      <c r="AI35" s="300" t="str">
        <f t="shared" si="5"/>
        <v/>
      </c>
      <c r="AJ35" s="301" t="str">
        <f t="shared" si="1"/>
        <v/>
      </c>
    </row>
    <row r="36" spans="1:36" ht="36.75" customHeight="1">
      <c r="A36" s="302">
        <f t="shared" si="6"/>
        <v>26</v>
      </c>
      <c r="B36" s="303" t="str">
        <f>IF(基本情報入力シート!B65="","",基本情報入力シート!B65)</f>
        <v/>
      </c>
      <c r="C36" s="304" t="str">
        <f>IF(基本情報入力シート!L65="","",基本情報入力シート!L65)</f>
        <v/>
      </c>
      <c r="D36" s="304" t="str">
        <f>IF(基本情報入力シート!Q65="","",基本情報入力シート!Q65)</f>
        <v/>
      </c>
      <c r="E36" s="304" t="str">
        <f>IF(基本情報入力シート!V65="","",基本情報入力シート!V65)</f>
        <v/>
      </c>
      <c r="F36" s="304" t="str">
        <f>IF(基本情報入力シート!W65="","",基本情報入力シート!W65)</f>
        <v/>
      </c>
      <c r="G36" s="304" t="str">
        <f>IF(基本情報入力シート!X65="","",基本情報入力シート!X65)</f>
        <v/>
      </c>
      <c r="H36" s="297" t="str">
        <f>IF(基本情報入力シート!Z65="","",基本情報入力シート!Z65)</f>
        <v/>
      </c>
      <c r="I36" s="298" t="str">
        <f>IF(基本情報入力シート!AE65&lt;&gt;"", 基本情報入力シート!AE65, "")</f>
        <v/>
      </c>
      <c r="J36" s="56" t="str">
        <f>IF(基本情報入力シート!AA65="","",基本情報入力シート!AA65)</f>
        <v/>
      </c>
      <c r="K36" s="59" t="str">
        <f>IF(基本情報入力シート!AD65="","",基本情報入力シート!AD65)</f>
        <v/>
      </c>
      <c r="L36" s="58" t="str">
        <f>IF(G36="","",VLOOKUP(G36,【参考】数式用!$A$3:$C$46,3,FALSE))</f>
        <v/>
      </c>
      <c r="M36" s="305" t="str">
        <f t="shared" si="0"/>
        <v/>
      </c>
      <c r="N36" s="271"/>
      <c r="O36" s="272"/>
      <c r="P36" s="272"/>
      <c r="Q36" s="222"/>
      <c r="R36" s="222"/>
      <c r="S36" s="225"/>
      <c r="T36" s="61"/>
      <c r="U36" s="1199" t="str">
        <f t="shared" si="2"/>
        <v/>
      </c>
      <c r="V36" s="1199"/>
      <c r="W36" s="1199"/>
      <c r="X36" s="1199"/>
      <c r="Y36" s="1199"/>
      <c r="Z36" s="1199"/>
      <c r="AA36" s="1199"/>
      <c r="AB36" s="1199"/>
      <c r="AC36" s="1199"/>
      <c r="AD36" s="1199"/>
      <c r="AE36" s="1199"/>
      <c r="AG36" s="313" t="str">
        <f t="shared" si="3"/>
        <v/>
      </c>
      <c r="AH36" s="313" t="str">
        <f t="shared" si="4"/>
        <v>×</v>
      </c>
      <c r="AI36" s="300" t="str">
        <f t="shared" si="5"/>
        <v/>
      </c>
      <c r="AJ36" s="301" t="str">
        <f t="shared" si="1"/>
        <v/>
      </c>
    </row>
    <row r="37" spans="1:36" ht="36.75" customHeight="1">
      <c r="A37" s="302">
        <f t="shared" si="6"/>
        <v>27</v>
      </c>
      <c r="B37" s="303" t="str">
        <f>IF(基本情報入力シート!B66="","",基本情報入力シート!B66)</f>
        <v/>
      </c>
      <c r="C37" s="304" t="str">
        <f>IF(基本情報入力シート!L66="","",基本情報入力シート!L66)</f>
        <v/>
      </c>
      <c r="D37" s="304" t="str">
        <f>IF(基本情報入力シート!Q66="","",基本情報入力シート!Q66)</f>
        <v/>
      </c>
      <c r="E37" s="304" t="str">
        <f>IF(基本情報入力シート!V66="","",基本情報入力シート!V66)</f>
        <v/>
      </c>
      <c r="F37" s="304" t="str">
        <f>IF(基本情報入力シート!W66="","",基本情報入力シート!W66)</f>
        <v/>
      </c>
      <c r="G37" s="304" t="str">
        <f>IF(基本情報入力シート!X66="","",基本情報入力シート!X66)</f>
        <v/>
      </c>
      <c r="H37" s="297" t="str">
        <f>IF(基本情報入力シート!Z66="","",基本情報入力シート!Z66)</f>
        <v/>
      </c>
      <c r="I37" s="298" t="str">
        <f>IF(基本情報入力シート!AE66&lt;&gt;"", 基本情報入力シート!AE66, "")</f>
        <v/>
      </c>
      <c r="J37" s="56" t="str">
        <f>IF(基本情報入力シート!AA66="","",基本情報入力シート!AA66)</f>
        <v/>
      </c>
      <c r="K37" s="59" t="str">
        <f>IF(基本情報入力シート!AD66="","",基本情報入力シート!AD66)</f>
        <v/>
      </c>
      <c r="L37" s="58" t="str">
        <f>IF(G37="","",VLOOKUP(G37,【参考】数式用!$A$3:$C$46,3,FALSE))</f>
        <v/>
      </c>
      <c r="M37" s="305" t="str">
        <f t="shared" si="0"/>
        <v/>
      </c>
      <c r="N37" s="271"/>
      <c r="O37" s="272"/>
      <c r="P37" s="272"/>
      <c r="Q37" s="222"/>
      <c r="R37" s="222"/>
      <c r="S37" s="225"/>
      <c r="T37" s="61"/>
      <c r="U37" s="1199" t="str">
        <f t="shared" si="2"/>
        <v/>
      </c>
      <c r="V37" s="1199"/>
      <c r="W37" s="1199"/>
      <c r="X37" s="1199"/>
      <c r="Y37" s="1199"/>
      <c r="Z37" s="1199"/>
      <c r="AA37" s="1199"/>
      <c r="AB37" s="1199"/>
      <c r="AC37" s="1199"/>
      <c r="AD37" s="1199"/>
      <c r="AE37" s="1199"/>
      <c r="AG37" s="313" t="str">
        <f t="shared" si="3"/>
        <v/>
      </c>
      <c r="AH37" s="313" t="str">
        <f t="shared" si="4"/>
        <v>×</v>
      </c>
      <c r="AI37" s="300" t="str">
        <f t="shared" si="5"/>
        <v/>
      </c>
      <c r="AJ37" s="301" t="str">
        <f t="shared" si="1"/>
        <v/>
      </c>
    </row>
    <row r="38" spans="1:36" ht="36.75" customHeight="1">
      <c r="A38" s="302">
        <f t="shared" si="6"/>
        <v>28</v>
      </c>
      <c r="B38" s="303" t="str">
        <f>IF(基本情報入力シート!B67="","",基本情報入力シート!B67)</f>
        <v/>
      </c>
      <c r="C38" s="304" t="str">
        <f>IF(基本情報入力シート!L67="","",基本情報入力シート!L67)</f>
        <v/>
      </c>
      <c r="D38" s="304" t="str">
        <f>IF(基本情報入力シート!Q67="","",基本情報入力シート!Q67)</f>
        <v/>
      </c>
      <c r="E38" s="304" t="str">
        <f>IF(基本情報入力シート!V67="","",基本情報入力シート!V67)</f>
        <v/>
      </c>
      <c r="F38" s="304" t="str">
        <f>IF(基本情報入力シート!W67="","",基本情報入力シート!W67)</f>
        <v/>
      </c>
      <c r="G38" s="304" t="str">
        <f>IF(基本情報入力シート!X67="","",基本情報入力シート!X67)</f>
        <v/>
      </c>
      <c r="H38" s="297" t="str">
        <f>IF(基本情報入力シート!Z67="","",基本情報入力シート!Z67)</f>
        <v/>
      </c>
      <c r="I38" s="298" t="str">
        <f>IF(基本情報入力シート!AE67&lt;&gt;"", 基本情報入力シート!AE67, "")</f>
        <v/>
      </c>
      <c r="J38" s="56" t="str">
        <f>IF(基本情報入力シート!AA67="","",基本情報入力シート!AA67)</f>
        <v/>
      </c>
      <c r="K38" s="59" t="str">
        <f>IF(基本情報入力シート!AD67="","",基本情報入力シート!AD67)</f>
        <v/>
      </c>
      <c r="L38" s="58" t="str">
        <f>IF(G38="","",VLOOKUP(G38,【参考】数式用!$A$3:$C$46,3,FALSE))</f>
        <v/>
      </c>
      <c r="M38" s="305" t="str">
        <f t="shared" si="0"/>
        <v/>
      </c>
      <c r="N38" s="271"/>
      <c r="O38" s="272"/>
      <c r="P38" s="272"/>
      <c r="Q38" s="222"/>
      <c r="R38" s="222"/>
      <c r="S38" s="225"/>
      <c r="T38" s="61"/>
      <c r="U38" s="1199" t="str">
        <f t="shared" si="2"/>
        <v/>
      </c>
      <c r="V38" s="1199"/>
      <c r="W38" s="1199"/>
      <c r="X38" s="1199"/>
      <c r="Y38" s="1199"/>
      <c r="Z38" s="1199"/>
      <c r="AA38" s="1199"/>
      <c r="AB38" s="1199"/>
      <c r="AC38" s="1199"/>
      <c r="AD38" s="1199"/>
      <c r="AE38" s="1199"/>
      <c r="AG38" s="313" t="str">
        <f t="shared" si="3"/>
        <v/>
      </c>
      <c r="AH38" s="313" t="str">
        <f t="shared" si="4"/>
        <v>×</v>
      </c>
      <c r="AI38" s="300" t="str">
        <f t="shared" si="5"/>
        <v/>
      </c>
      <c r="AJ38" s="301" t="str">
        <f t="shared" si="1"/>
        <v/>
      </c>
    </row>
    <row r="39" spans="1:36" ht="36.75" customHeight="1">
      <c r="A39" s="302">
        <f t="shared" si="6"/>
        <v>29</v>
      </c>
      <c r="B39" s="303" t="str">
        <f>IF(基本情報入力シート!B68="","",基本情報入力シート!B68)</f>
        <v/>
      </c>
      <c r="C39" s="304" t="str">
        <f>IF(基本情報入力シート!L68="","",基本情報入力シート!L68)</f>
        <v/>
      </c>
      <c r="D39" s="304" t="str">
        <f>IF(基本情報入力シート!Q68="","",基本情報入力シート!Q68)</f>
        <v/>
      </c>
      <c r="E39" s="304" t="str">
        <f>IF(基本情報入力シート!V68="","",基本情報入力シート!V68)</f>
        <v/>
      </c>
      <c r="F39" s="304" t="str">
        <f>IF(基本情報入力シート!W68="","",基本情報入力シート!W68)</f>
        <v/>
      </c>
      <c r="G39" s="304" t="str">
        <f>IF(基本情報入力シート!X68="","",基本情報入力シート!X68)</f>
        <v/>
      </c>
      <c r="H39" s="297" t="str">
        <f>IF(基本情報入力シート!Z68="","",基本情報入力シート!Z68)</f>
        <v/>
      </c>
      <c r="I39" s="298" t="str">
        <f>IF(基本情報入力シート!AE68&lt;&gt;"", 基本情報入力シート!AE68, "")</f>
        <v/>
      </c>
      <c r="J39" s="56" t="str">
        <f>IF(基本情報入力シート!AA68="","",基本情報入力シート!AA68)</f>
        <v/>
      </c>
      <c r="K39" s="59" t="str">
        <f>IF(基本情報入力シート!AD68="","",基本情報入力シート!AD68)</f>
        <v/>
      </c>
      <c r="L39" s="58" t="str">
        <f>IF(G39="","",VLOOKUP(G39,【参考】数式用!$A$3:$C$46,3,FALSE))</f>
        <v/>
      </c>
      <c r="M39" s="305" t="str">
        <f t="shared" si="0"/>
        <v/>
      </c>
      <c r="N39" s="271"/>
      <c r="O39" s="272"/>
      <c r="P39" s="272"/>
      <c r="Q39" s="222"/>
      <c r="R39" s="222"/>
      <c r="S39" s="225"/>
      <c r="T39" s="61"/>
      <c r="U39" s="1199" t="str">
        <f t="shared" si="2"/>
        <v/>
      </c>
      <c r="V39" s="1199"/>
      <c r="W39" s="1199"/>
      <c r="X39" s="1199"/>
      <c r="Y39" s="1199"/>
      <c r="Z39" s="1199"/>
      <c r="AA39" s="1199"/>
      <c r="AB39" s="1199"/>
      <c r="AC39" s="1199"/>
      <c r="AD39" s="1199"/>
      <c r="AE39" s="1199"/>
      <c r="AG39" s="313" t="str">
        <f t="shared" si="3"/>
        <v/>
      </c>
      <c r="AH39" s="313" t="str">
        <f t="shared" si="4"/>
        <v>×</v>
      </c>
      <c r="AI39" s="300" t="str">
        <f t="shared" si="5"/>
        <v/>
      </c>
      <c r="AJ39" s="301" t="str">
        <f t="shared" si="1"/>
        <v/>
      </c>
    </row>
    <row r="40" spans="1:36" ht="36.75" customHeight="1">
      <c r="A40" s="302">
        <f t="shared" si="6"/>
        <v>30</v>
      </c>
      <c r="B40" s="303" t="str">
        <f>IF(基本情報入力シート!B69="","",基本情報入力シート!B69)</f>
        <v/>
      </c>
      <c r="C40" s="304" t="str">
        <f>IF(基本情報入力シート!L69="","",基本情報入力シート!L69)</f>
        <v/>
      </c>
      <c r="D40" s="304" t="str">
        <f>IF(基本情報入力シート!Q69="","",基本情報入力シート!Q69)</f>
        <v/>
      </c>
      <c r="E40" s="304" t="str">
        <f>IF(基本情報入力シート!V69="","",基本情報入力シート!V69)</f>
        <v/>
      </c>
      <c r="F40" s="304" t="str">
        <f>IF(基本情報入力シート!W69="","",基本情報入力シート!W69)</f>
        <v/>
      </c>
      <c r="G40" s="304" t="str">
        <f>IF(基本情報入力シート!X69="","",基本情報入力シート!X69)</f>
        <v/>
      </c>
      <c r="H40" s="297" t="str">
        <f>IF(基本情報入力シート!Z69="","",基本情報入力シート!Z69)</f>
        <v/>
      </c>
      <c r="I40" s="298" t="str">
        <f>IF(基本情報入力シート!AE69&lt;&gt;"", 基本情報入力シート!AE69, "")</f>
        <v/>
      </c>
      <c r="J40" s="56" t="str">
        <f>IF(基本情報入力シート!AA69="","",基本情報入力シート!AA69)</f>
        <v/>
      </c>
      <c r="K40" s="59" t="str">
        <f>IF(基本情報入力シート!AD69="","",基本情報入力シート!AD69)</f>
        <v/>
      </c>
      <c r="L40" s="58" t="str">
        <f>IF(G40="","",VLOOKUP(G40,【参考】数式用!$A$3:$C$46,3,FALSE))</f>
        <v/>
      </c>
      <c r="M40" s="305" t="str">
        <f t="shared" si="0"/>
        <v/>
      </c>
      <c r="N40" s="271"/>
      <c r="O40" s="272"/>
      <c r="P40" s="272"/>
      <c r="Q40" s="222"/>
      <c r="R40" s="222"/>
      <c r="S40" s="225"/>
      <c r="T40" s="61"/>
      <c r="U40" s="1199" t="str">
        <f t="shared" si="2"/>
        <v/>
      </c>
      <c r="V40" s="1199"/>
      <c r="W40" s="1199"/>
      <c r="X40" s="1199"/>
      <c r="Y40" s="1199"/>
      <c r="Z40" s="1199"/>
      <c r="AA40" s="1199"/>
      <c r="AB40" s="1199"/>
      <c r="AC40" s="1199"/>
      <c r="AD40" s="1199"/>
      <c r="AE40" s="1199"/>
      <c r="AG40" s="313" t="str">
        <f t="shared" si="3"/>
        <v/>
      </c>
      <c r="AH40" s="313" t="str">
        <f t="shared" si="4"/>
        <v>×</v>
      </c>
      <c r="AI40" s="300" t="str">
        <f t="shared" si="5"/>
        <v/>
      </c>
      <c r="AJ40" s="301" t="str">
        <f t="shared" si="1"/>
        <v/>
      </c>
    </row>
    <row r="41" spans="1:36" ht="36.75" customHeight="1">
      <c r="A41" s="302">
        <f t="shared" si="6"/>
        <v>31</v>
      </c>
      <c r="B41" s="303" t="str">
        <f>IF(基本情報入力シート!B70="","",基本情報入力シート!B70)</f>
        <v/>
      </c>
      <c r="C41" s="304" t="str">
        <f>IF(基本情報入力シート!L70="","",基本情報入力シート!L70)</f>
        <v/>
      </c>
      <c r="D41" s="304" t="str">
        <f>IF(基本情報入力シート!Q70="","",基本情報入力シート!Q70)</f>
        <v/>
      </c>
      <c r="E41" s="304" t="str">
        <f>IF(基本情報入力シート!V70="","",基本情報入力シート!V70)</f>
        <v/>
      </c>
      <c r="F41" s="304" t="str">
        <f>IF(基本情報入力シート!W70="","",基本情報入力シート!W70)</f>
        <v/>
      </c>
      <c r="G41" s="304" t="str">
        <f>IF(基本情報入力シート!X70="","",基本情報入力シート!X70)</f>
        <v/>
      </c>
      <c r="H41" s="297" t="str">
        <f>IF(基本情報入力シート!Z70="","",基本情報入力シート!Z70)</f>
        <v/>
      </c>
      <c r="I41" s="298" t="str">
        <f>IF(基本情報入力シート!AE70&lt;&gt;"", 基本情報入力シート!AE70, "")</f>
        <v/>
      </c>
      <c r="J41" s="56" t="str">
        <f>IF(基本情報入力シート!AA70="","",基本情報入力シート!AA70)</f>
        <v/>
      </c>
      <c r="K41" s="59" t="str">
        <f>IF(基本情報入力シート!AD70="","",基本情報入力シート!AD70)</f>
        <v/>
      </c>
      <c r="L41" s="58" t="str">
        <f>IF(G41="","",VLOOKUP(G41,【参考】数式用!$A$3:$C$46,3,FALSE))</f>
        <v/>
      </c>
      <c r="M41" s="305" t="str">
        <f t="shared" si="0"/>
        <v/>
      </c>
      <c r="N41" s="271"/>
      <c r="O41" s="272"/>
      <c r="P41" s="272"/>
      <c r="Q41" s="222"/>
      <c r="R41" s="222"/>
      <c r="S41" s="225"/>
      <c r="T41" s="61"/>
      <c r="U41" s="1199" t="str">
        <f t="shared" si="2"/>
        <v/>
      </c>
      <c r="V41" s="1199"/>
      <c r="W41" s="1199"/>
      <c r="X41" s="1199"/>
      <c r="Y41" s="1199"/>
      <c r="Z41" s="1199"/>
      <c r="AA41" s="1199"/>
      <c r="AB41" s="1199"/>
      <c r="AC41" s="1199"/>
      <c r="AD41" s="1199"/>
      <c r="AE41" s="1199"/>
      <c r="AG41" s="313" t="str">
        <f t="shared" si="3"/>
        <v/>
      </c>
      <c r="AH41" s="313" t="str">
        <f t="shared" si="4"/>
        <v>×</v>
      </c>
      <c r="AI41" s="300" t="str">
        <f t="shared" si="5"/>
        <v/>
      </c>
      <c r="AJ41" s="301" t="str">
        <f t="shared" si="1"/>
        <v/>
      </c>
    </row>
    <row r="42" spans="1:36" ht="36.75" customHeight="1">
      <c r="A42" s="302">
        <f t="shared" si="6"/>
        <v>32</v>
      </c>
      <c r="B42" s="303" t="str">
        <f>IF(基本情報入力シート!B71="","",基本情報入力シート!B71)</f>
        <v/>
      </c>
      <c r="C42" s="304" t="str">
        <f>IF(基本情報入力シート!L71="","",基本情報入力シート!L71)</f>
        <v/>
      </c>
      <c r="D42" s="304" t="str">
        <f>IF(基本情報入力シート!Q71="","",基本情報入力シート!Q71)</f>
        <v/>
      </c>
      <c r="E42" s="304" t="str">
        <f>IF(基本情報入力シート!V71="","",基本情報入力シート!V71)</f>
        <v/>
      </c>
      <c r="F42" s="304" t="str">
        <f>IF(基本情報入力シート!W71="","",基本情報入力シート!W71)</f>
        <v/>
      </c>
      <c r="G42" s="304" t="str">
        <f>IF(基本情報入力シート!X71="","",基本情報入力シート!X71)</f>
        <v/>
      </c>
      <c r="H42" s="297" t="str">
        <f>IF(基本情報入力シート!Z71="","",基本情報入力シート!Z71)</f>
        <v/>
      </c>
      <c r="I42" s="298" t="str">
        <f>IF(基本情報入力シート!AE71&lt;&gt;"", 基本情報入力シート!AE71, "")</f>
        <v/>
      </c>
      <c r="J42" s="56" t="str">
        <f>IF(基本情報入力シート!AA71="","",基本情報入力シート!AA71)</f>
        <v/>
      </c>
      <c r="K42" s="59" t="str">
        <f>IF(基本情報入力シート!AD71="","",基本情報入力シート!AD71)</f>
        <v/>
      </c>
      <c r="L42" s="58" t="str">
        <f>IF(G42="","",VLOOKUP(G42,【参考】数式用!$A$3:$C$46,3,FALSE))</f>
        <v/>
      </c>
      <c r="M42" s="305" t="str">
        <f t="shared" si="0"/>
        <v/>
      </c>
      <c r="N42" s="271"/>
      <c r="O42" s="272"/>
      <c r="P42" s="272"/>
      <c r="Q42" s="222"/>
      <c r="R42" s="222"/>
      <c r="S42" s="225"/>
      <c r="T42" s="61"/>
      <c r="U42" s="1199" t="str">
        <f t="shared" si="2"/>
        <v/>
      </c>
      <c r="V42" s="1199"/>
      <c r="W42" s="1199"/>
      <c r="X42" s="1199"/>
      <c r="Y42" s="1199"/>
      <c r="Z42" s="1199"/>
      <c r="AA42" s="1199"/>
      <c r="AB42" s="1199"/>
      <c r="AC42" s="1199"/>
      <c r="AD42" s="1199"/>
      <c r="AE42" s="1199"/>
      <c r="AG42" s="313" t="str">
        <f t="shared" si="3"/>
        <v/>
      </c>
      <c r="AH42" s="313" t="str">
        <f t="shared" si="4"/>
        <v>×</v>
      </c>
      <c r="AI42" s="300" t="str">
        <f t="shared" si="5"/>
        <v/>
      </c>
      <c r="AJ42" s="301" t="str">
        <f t="shared" si="1"/>
        <v/>
      </c>
    </row>
    <row r="43" spans="1:36" ht="36.75" customHeight="1">
      <c r="A43" s="302">
        <f t="shared" si="6"/>
        <v>33</v>
      </c>
      <c r="B43" s="303" t="str">
        <f>IF(基本情報入力シート!B72="","",基本情報入力シート!B72)</f>
        <v/>
      </c>
      <c r="C43" s="304" t="str">
        <f>IF(基本情報入力シート!L72="","",基本情報入力シート!L72)</f>
        <v/>
      </c>
      <c r="D43" s="304" t="str">
        <f>IF(基本情報入力シート!Q72="","",基本情報入力シート!Q72)</f>
        <v/>
      </c>
      <c r="E43" s="304" t="str">
        <f>IF(基本情報入力シート!V72="","",基本情報入力シート!V72)</f>
        <v/>
      </c>
      <c r="F43" s="304" t="str">
        <f>IF(基本情報入力シート!W72="","",基本情報入力シート!W72)</f>
        <v/>
      </c>
      <c r="G43" s="304" t="str">
        <f>IF(基本情報入力シート!X72="","",基本情報入力シート!X72)</f>
        <v/>
      </c>
      <c r="H43" s="297" t="str">
        <f>IF(基本情報入力シート!Z72="","",基本情報入力シート!Z72)</f>
        <v/>
      </c>
      <c r="I43" s="298" t="str">
        <f>IF(基本情報入力シート!AE72&lt;&gt;"", 基本情報入力シート!AE72, "")</f>
        <v/>
      </c>
      <c r="J43" s="56" t="str">
        <f>IF(基本情報入力シート!AA72="","",基本情報入力シート!AA72)</f>
        <v/>
      </c>
      <c r="K43" s="59" t="str">
        <f>IF(基本情報入力シート!AD72="","",基本情報入力シート!AD72)</f>
        <v/>
      </c>
      <c r="L43" s="58" t="str">
        <f>IF(G43="","",VLOOKUP(G43,【参考】数式用!$A$3:$C$46,3,FALSE))</f>
        <v/>
      </c>
      <c r="M43" s="305" t="str">
        <f t="shared" ref="M43:M74" si="7">IFERROR(IF(I43="○",ROUNDDOWN(ROUNDDOWN(J43*K43,0)*L43,0),""), "単価未入力")</f>
        <v/>
      </c>
      <c r="N43" s="271"/>
      <c r="O43" s="272"/>
      <c r="P43" s="272"/>
      <c r="Q43" s="222"/>
      <c r="R43" s="222"/>
      <c r="S43" s="225"/>
      <c r="T43" s="61"/>
      <c r="U43" s="1199" t="str">
        <f t="shared" si="2"/>
        <v/>
      </c>
      <c r="V43" s="1199"/>
      <c r="W43" s="1199"/>
      <c r="X43" s="1199"/>
      <c r="Y43" s="1199"/>
      <c r="Z43" s="1199"/>
      <c r="AA43" s="1199"/>
      <c r="AB43" s="1199"/>
      <c r="AC43" s="1199"/>
      <c r="AD43" s="1199"/>
      <c r="AE43" s="1199"/>
      <c r="AG43" s="313" t="str">
        <f t="shared" si="3"/>
        <v/>
      </c>
      <c r="AH43" s="313" t="str">
        <f t="shared" si="4"/>
        <v>×</v>
      </c>
      <c r="AI43" s="300" t="str">
        <f t="shared" si="5"/>
        <v/>
      </c>
      <c r="AJ43" s="301" t="str">
        <f t="shared" ref="AJ43:AJ74" si="8">IF(R43="○", F43, "")</f>
        <v/>
      </c>
    </row>
    <row r="44" spans="1:36" ht="36.75" customHeight="1">
      <c r="A44" s="302">
        <f t="shared" si="6"/>
        <v>34</v>
      </c>
      <c r="B44" s="303" t="str">
        <f>IF(基本情報入力シート!B73="","",基本情報入力シート!B73)</f>
        <v/>
      </c>
      <c r="C44" s="304" t="str">
        <f>IF(基本情報入力シート!L73="","",基本情報入力シート!L73)</f>
        <v/>
      </c>
      <c r="D44" s="304" t="str">
        <f>IF(基本情報入力シート!Q73="","",基本情報入力シート!Q73)</f>
        <v/>
      </c>
      <c r="E44" s="304" t="str">
        <f>IF(基本情報入力シート!V73="","",基本情報入力シート!V73)</f>
        <v/>
      </c>
      <c r="F44" s="304" t="str">
        <f>IF(基本情報入力シート!W73="","",基本情報入力シート!W73)</f>
        <v/>
      </c>
      <c r="G44" s="304" t="str">
        <f>IF(基本情報入力シート!X73="","",基本情報入力シート!X73)</f>
        <v/>
      </c>
      <c r="H44" s="297" t="str">
        <f>IF(基本情報入力シート!Z73="","",基本情報入力シート!Z73)</f>
        <v/>
      </c>
      <c r="I44" s="298" t="str">
        <f>IF(基本情報入力シート!AE73&lt;&gt;"", 基本情報入力シート!AE73, "")</f>
        <v/>
      </c>
      <c r="J44" s="56" t="str">
        <f>IF(基本情報入力シート!AA73="","",基本情報入力シート!AA73)</f>
        <v/>
      </c>
      <c r="K44" s="59" t="str">
        <f>IF(基本情報入力シート!AD73="","",基本情報入力シート!AD73)</f>
        <v/>
      </c>
      <c r="L44" s="58" t="str">
        <f>IF(G44="","",VLOOKUP(G44,【参考】数式用!$A$3:$C$46,3,FALSE))</f>
        <v/>
      </c>
      <c r="M44" s="305" t="str">
        <f t="shared" si="7"/>
        <v/>
      </c>
      <c r="N44" s="271"/>
      <c r="O44" s="272"/>
      <c r="P44" s="272"/>
      <c r="Q44" s="222"/>
      <c r="R44" s="222"/>
      <c r="S44" s="225"/>
      <c r="T44" s="61"/>
      <c r="U44" s="1199" t="str">
        <f t="shared" si="2"/>
        <v/>
      </c>
      <c r="V44" s="1199"/>
      <c r="W44" s="1199"/>
      <c r="X44" s="1199"/>
      <c r="Y44" s="1199"/>
      <c r="Z44" s="1199"/>
      <c r="AA44" s="1199"/>
      <c r="AB44" s="1199"/>
      <c r="AC44" s="1199"/>
      <c r="AD44" s="1199"/>
      <c r="AE44" s="1199"/>
      <c r="AG44" s="313" t="str">
        <f t="shared" si="3"/>
        <v/>
      </c>
      <c r="AH44" s="313" t="str">
        <f t="shared" si="4"/>
        <v>×</v>
      </c>
      <c r="AI44" s="300" t="str">
        <f t="shared" si="5"/>
        <v/>
      </c>
      <c r="AJ44" s="301" t="str">
        <f t="shared" si="8"/>
        <v/>
      </c>
    </row>
    <row r="45" spans="1:36" ht="36.75" customHeight="1">
      <c r="A45" s="302">
        <f t="shared" si="6"/>
        <v>35</v>
      </c>
      <c r="B45" s="303" t="str">
        <f>IF(基本情報入力シート!B74="","",基本情報入力シート!B74)</f>
        <v/>
      </c>
      <c r="C45" s="304" t="str">
        <f>IF(基本情報入力シート!L74="","",基本情報入力シート!L74)</f>
        <v/>
      </c>
      <c r="D45" s="304" t="str">
        <f>IF(基本情報入力シート!Q74="","",基本情報入力シート!Q74)</f>
        <v/>
      </c>
      <c r="E45" s="304" t="str">
        <f>IF(基本情報入力シート!V74="","",基本情報入力シート!V74)</f>
        <v/>
      </c>
      <c r="F45" s="304" t="str">
        <f>IF(基本情報入力シート!W74="","",基本情報入力シート!W74)</f>
        <v/>
      </c>
      <c r="G45" s="304" t="str">
        <f>IF(基本情報入力シート!X74="","",基本情報入力シート!X74)</f>
        <v/>
      </c>
      <c r="H45" s="297" t="str">
        <f>IF(基本情報入力シート!Z74="","",基本情報入力シート!Z74)</f>
        <v/>
      </c>
      <c r="I45" s="298" t="str">
        <f>IF(基本情報入力シート!AE74&lt;&gt;"", 基本情報入力シート!AE74, "")</f>
        <v/>
      </c>
      <c r="J45" s="56" t="str">
        <f>IF(基本情報入力シート!AA74="","",基本情報入力シート!AA74)</f>
        <v/>
      </c>
      <c r="K45" s="59" t="str">
        <f>IF(基本情報入力シート!AD74="","",基本情報入力シート!AD74)</f>
        <v/>
      </c>
      <c r="L45" s="58" t="str">
        <f>IF(G45="","",VLOOKUP(G45,【参考】数式用!$A$3:$C$46,3,FALSE))</f>
        <v/>
      </c>
      <c r="M45" s="305" t="str">
        <f t="shared" si="7"/>
        <v/>
      </c>
      <c r="N45" s="271"/>
      <c r="O45" s="272"/>
      <c r="P45" s="272"/>
      <c r="Q45" s="222"/>
      <c r="R45" s="222"/>
      <c r="S45" s="225"/>
      <c r="T45" s="61"/>
      <c r="U45" s="1199" t="str">
        <f t="shared" si="2"/>
        <v/>
      </c>
      <c r="V45" s="1199"/>
      <c r="W45" s="1199"/>
      <c r="X45" s="1199"/>
      <c r="Y45" s="1199"/>
      <c r="Z45" s="1199"/>
      <c r="AA45" s="1199"/>
      <c r="AB45" s="1199"/>
      <c r="AC45" s="1199"/>
      <c r="AD45" s="1199"/>
      <c r="AE45" s="1199"/>
      <c r="AG45" s="313" t="str">
        <f t="shared" si="3"/>
        <v/>
      </c>
      <c r="AH45" s="313" t="str">
        <f t="shared" si="4"/>
        <v>×</v>
      </c>
      <c r="AI45" s="300" t="str">
        <f t="shared" si="5"/>
        <v/>
      </c>
      <c r="AJ45" s="301" t="str">
        <f t="shared" si="8"/>
        <v/>
      </c>
    </row>
    <row r="46" spans="1:36" ht="36.75" customHeight="1">
      <c r="A46" s="302">
        <f t="shared" si="6"/>
        <v>36</v>
      </c>
      <c r="B46" s="303" t="str">
        <f>IF(基本情報入力シート!B75="","",基本情報入力シート!B75)</f>
        <v/>
      </c>
      <c r="C46" s="304" t="str">
        <f>IF(基本情報入力シート!L75="","",基本情報入力シート!L75)</f>
        <v/>
      </c>
      <c r="D46" s="304" t="str">
        <f>IF(基本情報入力シート!Q75="","",基本情報入力シート!Q75)</f>
        <v/>
      </c>
      <c r="E46" s="304" t="str">
        <f>IF(基本情報入力シート!V75="","",基本情報入力シート!V75)</f>
        <v/>
      </c>
      <c r="F46" s="304" t="str">
        <f>IF(基本情報入力シート!W75="","",基本情報入力シート!W75)</f>
        <v/>
      </c>
      <c r="G46" s="304" t="str">
        <f>IF(基本情報入力シート!X75="","",基本情報入力シート!X75)</f>
        <v/>
      </c>
      <c r="H46" s="297" t="str">
        <f>IF(基本情報入力シート!Z75="","",基本情報入力シート!Z75)</f>
        <v/>
      </c>
      <c r="I46" s="298" t="str">
        <f>IF(基本情報入力シート!AE75&lt;&gt;"", 基本情報入力シート!AE75, "")</f>
        <v/>
      </c>
      <c r="J46" s="56" t="str">
        <f>IF(基本情報入力シート!AA75="","",基本情報入力シート!AA75)</f>
        <v/>
      </c>
      <c r="K46" s="59" t="str">
        <f>IF(基本情報入力シート!AD75="","",基本情報入力シート!AD75)</f>
        <v/>
      </c>
      <c r="L46" s="58" t="str">
        <f>IF(G46="","",VLOOKUP(G46,【参考】数式用!$A$3:$C$46,3,FALSE))</f>
        <v/>
      </c>
      <c r="M46" s="305" t="str">
        <f t="shared" si="7"/>
        <v/>
      </c>
      <c r="N46" s="271"/>
      <c r="O46" s="272"/>
      <c r="P46" s="272"/>
      <c r="Q46" s="222"/>
      <c r="R46" s="222"/>
      <c r="S46" s="225"/>
      <c r="T46" s="61"/>
      <c r="U46" s="1199" t="str">
        <f t="shared" si="2"/>
        <v/>
      </c>
      <c r="V46" s="1199"/>
      <c r="W46" s="1199"/>
      <c r="X46" s="1199"/>
      <c r="Y46" s="1199"/>
      <c r="Z46" s="1199"/>
      <c r="AA46" s="1199"/>
      <c r="AB46" s="1199"/>
      <c r="AC46" s="1199"/>
      <c r="AD46" s="1199"/>
      <c r="AE46" s="1199"/>
      <c r="AG46" s="313" t="str">
        <f t="shared" si="3"/>
        <v/>
      </c>
      <c r="AH46" s="313" t="str">
        <f t="shared" si="4"/>
        <v>×</v>
      </c>
      <c r="AI46" s="300" t="str">
        <f t="shared" si="5"/>
        <v/>
      </c>
      <c r="AJ46" s="301" t="str">
        <f t="shared" si="8"/>
        <v/>
      </c>
    </row>
    <row r="47" spans="1:36" ht="36.75" customHeight="1">
      <c r="A47" s="302">
        <f t="shared" si="6"/>
        <v>37</v>
      </c>
      <c r="B47" s="303" t="str">
        <f>IF(基本情報入力シート!B76="","",基本情報入力シート!B76)</f>
        <v/>
      </c>
      <c r="C47" s="304" t="str">
        <f>IF(基本情報入力シート!L76="","",基本情報入力シート!L76)</f>
        <v/>
      </c>
      <c r="D47" s="304" t="str">
        <f>IF(基本情報入力シート!Q76="","",基本情報入力シート!Q76)</f>
        <v/>
      </c>
      <c r="E47" s="304" t="str">
        <f>IF(基本情報入力シート!V76="","",基本情報入力シート!V76)</f>
        <v/>
      </c>
      <c r="F47" s="304" t="str">
        <f>IF(基本情報入力シート!W76="","",基本情報入力シート!W76)</f>
        <v/>
      </c>
      <c r="G47" s="304" t="str">
        <f>IF(基本情報入力シート!X76="","",基本情報入力シート!X76)</f>
        <v/>
      </c>
      <c r="H47" s="297" t="str">
        <f>IF(基本情報入力シート!Z76="","",基本情報入力シート!Z76)</f>
        <v/>
      </c>
      <c r="I47" s="298" t="str">
        <f>IF(基本情報入力シート!AE76&lt;&gt;"", 基本情報入力シート!AE76, "")</f>
        <v/>
      </c>
      <c r="J47" s="56" t="str">
        <f>IF(基本情報入力シート!AA76="","",基本情報入力シート!AA76)</f>
        <v/>
      </c>
      <c r="K47" s="59" t="str">
        <f>IF(基本情報入力シート!AD76="","",基本情報入力シート!AD76)</f>
        <v/>
      </c>
      <c r="L47" s="58" t="str">
        <f>IF(G47="","",VLOOKUP(G47,【参考】数式用!$A$3:$C$46,3,FALSE))</f>
        <v/>
      </c>
      <c r="M47" s="305" t="str">
        <f t="shared" si="7"/>
        <v/>
      </c>
      <c r="N47" s="271"/>
      <c r="O47" s="272"/>
      <c r="P47" s="272"/>
      <c r="Q47" s="222"/>
      <c r="R47" s="222"/>
      <c r="S47" s="225"/>
      <c r="T47" s="61"/>
      <c r="U47" s="1199" t="str">
        <f t="shared" si="2"/>
        <v/>
      </c>
      <c r="V47" s="1199"/>
      <c r="W47" s="1199"/>
      <c r="X47" s="1199"/>
      <c r="Y47" s="1199"/>
      <c r="Z47" s="1199"/>
      <c r="AA47" s="1199"/>
      <c r="AB47" s="1199"/>
      <c r="AC47" s="1199"/>
      <c r="AD47" s="1199"/>
      <c r="AE47" s="1199"/>
      <c r="AG47" s="313" t="str">
        <f t="shared" si="3"/>
        <v/>
      </c>
      <c r="AH47" s="313" t="str">
        <f t="shared" si="4"/>
        <v>×</v>
      </c>
      <c r="AI47" s="300" t="str">
        <f t="shared" si="5"/>
        <v/>
      </c>
      <c r="AJ47" s="301" t="str">
        <f t="shared" si="8"/>
        <v/>
      </c>
    </row>
    <row r="48" spans="1:36" ht="36.75" customHeight="1">
      <c r="A48" s="302">
        <f t="shared" si="6"/>
        <v>38</v>
      </c>
      <c r="B48" s="303" t="str">
        <f>IF(基本情報入力シート!B77="","",基本情報入力シート!B77)</f>
        <v/>
      </c>
      <c r="C48" s="304" t="str">
        <f>IF(基本情報入力シート!L77="","",基本情報入力シート!L77)</f>
        <v/>
      </c>
      <c r="D48" s="304" t="str">
        <f>IF(基本情報入力シート!Q77="","",基本情報入力シート!Q77)</f>
        <v/>
      </c>
      <c r="E48" s="304" t="str">
        <f>IF(基本情報入力シート!V77="","",基本情報入力シート!V77)</f>
        <v/>
      </c>
      <c r="F48" s="304" t="str">
        <f>IF(基本情報入力シート!W77="","",基本情報入力シート!W77)</f>
        <v/>
      </c>
      <c r="G48" s="304" t="str">
        <f>IF(基本情報入力シート!X77="","",基本情報入力シート!X77)</f>
        <v/>
      </c>
      <c r="H48" s="297" t="str">
        <f>IF(基本情報入力シート!Z77="","",基本情報入力シート!Z77)</f>
        <v/>
      </c>
      <c r="I48" s="298" t="str">
        <f>IF(基本情報入力シート!AE77&lt;&gt;"", 基本情報入力シート!AE77, "")</f>
        <v/>
      </c>
      <c r="J48" s="56" t="str">
        <f>IF(基本情報入力シート!AA77="","",基本情報入力シート!AA77)</f>
        <v/>
      </c>
      <c r="K48" s="59" t="str">
        <f>IF(基本情報入力シート!AD77="","",基本情報入力シート!AD77)</f>
        <v/>
      </c>
      <c r="L48" s="58" t="str">
        <f>IF(G48="","",VLOOKUP(G48,【参考】数式用!$A$3:$C$46,3,FALSE))</f>
        <v/>
      </c>
      <c r="M48" s="305" t="str">
        <f t="shared" si="7"/>
        <v/>
      </c>
      <c r="N48" s="271"/>
      <c r="O48" s="272"/>
      <c r="P48" s="272"/>
      <c r="Q48" s="222"/>
      <c r="R48" s="222"/>
      <c r="S48" s="225"/>
      <c r="T48" s="61"/>
      <c r="U48" s="1199" t="str">
        <f t="shared" si="2"/>
        <v/>
      </c>
      <c r="V48" s="1199"/>
      <c r="W48" s="1199"/>
      <c r="X48" s="1199"/>
      <c r="Y48" s="1199"/>
      <c r="Z48" s="1199"/>
      <c r="AA48" s="1199"/>
      <c r="AB48" s="1199"/>
      <c r="AC48" s="1199"/>
      <c r="AD48" s="1199"/>
      <c r="AE48" s="1199"/>
      <c r="AG48" s="313" t="str">
        <f t="shared" si="3"/>
        <v/>
      </c>
      <c r="AH48" s="313" t="str">
        <f t="shared" si="4"/>
        <v>×</v>
      </c>
      <c r="AI48" s="300" t="str">
        <f t="shared" si="5"/>
        <v/>
      </c>
      <c r="AJ48" s="301" t="str">
        <f t="shared" si="8"/>
        <v/>
      </c>
    </row>
    <row r="49" spans="1:36" ht="36.75" customHeight="1">
      <c r="A49" s="302">
        <f t="shared" si="6"/>
        <v>39</v>
      </c>
      <c r="B49" s="303" t="str">
        <f>IF(基本情報入力シート!B78="","",基本情報入力シート!B78)</f>
        <v/>
      </c>
      <c r="C49" s="304" t="str">
        <f>IF(基本情報入力シート!L78="","",基本情報入力シート!L78)</f>
        <v/>
      </c>
      <c r="D49" s="304" t="str">
        <f>IF(基本情報入力シート!Q78="","",基本情報入力シート!Q78)</f>
        <v/>
      </c>
      <c r="E49" s="304" t="str">
        <f>IF(基本情報入力シート!V78="","",基本情報入力シート!V78)</f>
        <v/>
      </c>
      <c r="F49" s="304" t="str">
        <f>IF(基本情報入力シート!W78="","",基本情報入力シート!W78)</f>
        <v/>
      </c>
      <c r="G49" s="304" t="str">
        <f>IF(基本情報入力シート!X78="","",基本情報入力シート!X78)</f>
        <v/>
      </c>
      <c r="H49" s="297" t="str">
        <f>IF(基本情報入力シート!Z78="","",基本情報入力シート!Z78)</f>
        <v/>
      </c>
      <c r="I49" s="298" t="str">
        <f>IF(基本情報入力シート!AE78&lt;&gt;"", 基本情報入力シート!AE78, "")</f>
        <v/>
      </c>
      <c r="J49" s="56" t="str">
        <f>IF(基本情報入力シート!AA78="","",基本情報入力シート!AA78)</f>
        <v/>
      </c>
      <c r="K49" s="59" t="str">
        <f>IF(基本情報入力シート!AD78="","",基本情報入力シート!AD78)</f>
        <v/>
      </c>
      <c r="L49" s="58" t="str">
        <f>IF(G49="","",VLOOKUP(G49,【参考】数式用!$A$3:$C$46,3,FALSE))</f>
        <v/>
      </c>
      <c r="M49" s="305" t="str">
        <f t="shared" si="7"/>
        <v/>
      </c>
      <c r="N49" s="271"/>
      <c r="O49" s="272"/>
      <c r="P49" s="272"/>
      <c r="Q49" s="222"/>
      <c r="R49" s="222"/>
      <c r="S49" s="225"/>
      <c r="T49" s="61"/>
      <c r="U49" s="1199" t="str">
        <f t="shared" si="2"/>
        <v/>
      </c>
      <c r="V49" s="1199"/>
      <c r="W49" s="1199"/>
      <c r="X49" s="1199"/>
      <c r="Y49" s="1199"/>
      <c r="Z49" s="1199"/>
      <c r="AA49" s="1199"/>
      <c r="AB49" s="1199"/>
      <c r="AC49" s="1199"/>
      <c r="AD49" s="1199"/>
      <c r="AE49" s="1199"/>
      <c r="AG49" s="313" t="str">
        <f t="shared" si="3"/>
        <v/>
      </c>
      <c r="AH49" s="313" t="str">
        <f t="shared" si="4"/>
        <v>×</v>
      </c>
      <c r="AI49" s="300" t="str">
        <f t="shared" si="5"/>
        <v/>
      </c>
      <c r="AJ49" s="301" t="str">
        <f t="shared" si="8"/>
        <v/>
      </c>
    </row>
    <row r="50" spans="1:36" ht="36.75" customHeight="1">
      <c r="A50" s="302">
        <f t="shared" si="6"/>
        <v>40</v>
      </c>
      <c r="B50" s="303" t="str">
        <f>IF(基本情報入力シート!B79="","",基本情報入力シート!B79)</f>
        <v/>
      </c>
      <c r="C50" s="304" t="str">
        <f>IF(基本情報入力シート!L79="","",基本情報入力シート!L79)</f>
        <v/>
      </c>
      <c r="D50" s="304" t="str">
        <f>IF(基本情報入力シート!Q79="","",基本情報入力シート!Q79)</f>
        <v/>
      </c>
      <c r="E50" s="304" t="str">
        <f>IF(基本情報入力シート!V79="","",基本情報入力シート!V79)</f>
        <v/>
      </c>
      <c r="F50" s="304" t="str">
        <f>IF(基本情報入力シート!W79="","",基本情報入力シート!W79)</f>
        <v/>
      </c>
      <c r="G50" s="304" t="str">
        <f>IF(基本情報入力シート!X79="","",基本情報入力シート!X79)</f>
        <v/>
      </c>
      <c r="H50" s="297" t="str">
        <f>IF(基本情報入力シート!Z79="","",基本情報入力シート!Z79)</f>
        <v/>
      </c>
      <c r="I50" s="298" t="str">
        <f>IF(基本情報入力シート!AE79&lt;&gt;"", 基本情報入力シート!AE79, "")</f>
        <v/>
      </c>
      <c r="J50" s="56" t="str">
        <f>IF(基本情報入力シート!AA79="","",基本情報入力シート!AA79)</f>
        <v/>
      </c>
      <c r="K50" s="59" t="str">
        <f>IF(基本情報入力シート!AD79="","",基本情報入力シート!AD79)</f>
        <v/>
      </c>
      <c r="L50" s="58" t="str">
        <f>IF(G50="","",VLOOKUP(G50,【参考】数式用!$A$3:$C$46,3,FALSE))</f>
        <v/>
      </c>
      <c r="M50" s="305" t="str">
        <f t="shared" si="7"/>
        <v/>
      </c>
      <c r="N50" s="271"/>
      <c r="O50" s="272"/>
      <c r="P50" s="272"/>
      <c r="Q50" s="222"/>
      <c r="R50" s="222"/>
      <c r="S50" s="225"/>
      <c r="T50" s="61"/>
      <c r="U50" s="1199" t="str">
        <f t="shared" si="2"/>
        <v/>
      </c>
      <c r="V50" s="1199"/>
      <c r="W50" s="1199"/>
      <c r="X50" s="1199"/>
      <c r="Y50" s="1199"/>
      <c r="Z50" s="1199"/>
      <c r="AA50" s="1199"/>
      <c r="AB50" s="1199"/>
      <c r="AC50" s="1199"/>
      <c r="AD50" s="1199"/>
      <c r="AE50" s="1199"/>
      <c r="AG50" s="313" t="str">
        <f t="shared" si="3"/>
        <v/>
      </c>
      <c r="AH50" s="313" t="str">
        <f t="shared" si="4"/>
        <v>×</v>
      </c>
      <c r="AI50" s="300" t="str">
        <f t="shared" si="5"/>
        <v/>
      </c>
      <c r="AJ50" s="301" t="str">
        <f t="shared" si="8"/>
        <v/>
      </c>
    </row>
    <row r="51" spans="1:36" ht="36.75" customHeight="1">
      <c r="A51" s="302">
        <f t="shared" si="6"/>
        <v>41</v>
      </c>
      <c r="B51" s="303" t="str">
        <f>IF(基本情報入力シート!B80="","",基本情報入力シート!B80)</f>
        <v/>
      </c>
      <c r="C51" s="304" t="str">
        <f>IF(基本情報入力シート!L80="","",基本情報入力シート!L80)</f>
        <v/>
      </c>
      <c r="D51" s="304" t="str">
        <f>IF(基本情報入力シート!Q80="","",基本情報入力シート!Q80)</f>
        <v/>
      </c>
      <c r="E51" s="304" t="str">
        <f>IF(基本情報入力シート!V80="","",基本情報入力シート!V80)</f>
        <v/>
      </c>
      <c r="F51" s="304" t="str">
        <f>IF(基本情報入力シート!W80="","",基本情報入力シート!W80)</f>
        <v/>
      </c>
      <c r="G51" s="304" t="str">
        <f>IF(基本情報入力シート!X80="","",基本情報入力シート!X80)</f>
        <v/>
      </c>
      <c r="H51" s="297" t="str">
        <f>IF(基本情報入力シート!Z80="","",基本情報入力シート!Z80)</f>
        <v/>
      </c>
      <c r="I51" s="298" t="str">
        <f>IF(基本情報入力シート!AE80&lt;&gt;"", 基本情報入力シート!AE80, "")</f>
        <v/>
      </c>
      <c r="J51" s="56" t="str">
        <f>IF(基本情報入力シート!AA80="","",基本情報入力シート!AA80)</f>
        <v/>
      </c>
      <c r="K51" s="59" t="str">
        <f>IF(基本情報入力シート!AD80="","",基本情報入力シート!AD80)</f>
        <v/>
      </c>
      <c r="L51" s="58" t="str">
        <f>IF(G51="","",VLOOKUP(G51,【参考】数式用!$A$3:$C$46,3,FALSE))</f>
        <v/>
      </c>
      <c r="M51" s="305" t="str">
        <f t="shared" si="7"/>
        <v/>
      </c>
      <c r="N51" s="271"/>
      <c r="O51" s="272"/>
      <c r="P51" s="272"/>
      <c r="Q51" s="222"/>
      <c r="R51" s="222"/>
      <c r="S51" s="225"/>
      <c r="T51" s="61"/>
      <c r="U51" s="1199" t="str">
        <f t="shared" si="2"/>
        <v/>
      </c>
      <c r="V51" s="1199"/>
      <c r="W51" s="1199"/>
      <c r="X51" s="1199"/>
      <c r="Y51" s="1199"/>
      <c r="Z51" s="1199"/>
      <c r="AA51" s="1199"/>
      <c r="AB51" s="1199"/>
      <c r="AC51" s="1199"/>
      <c r="AD51" s="1199"/>
      <c r="AE51" s="1199"/>
      <c r="AG51" s="313" t="str">
        <f t="shared" si="3"/>
        <v/>
      </c>
      <c r="AH51" s="313" t="str">
        <f t="shared" si="4"/>
        <v>×</v>
      </c>
      <c r="AI51" s="300" t="str">
        <f t="shared" si="5"/>
        <v/>
      </c>
      <c r="AJ51" s="301" t="str">
        <f t="shared" si="8"/>
        <v/>
      </c>
    </row>
    <row r="52" spans="1:36" ht="36.75" customHeight="1">
      <c r="A52" s="302">
        <f t="shared" si="6"/>
        <v>42</v>
      </c>
      <c r="B52" s="303" t="str">
        <f>IF(基本情報入力シート!B81="","",基本情報入力シート!B81)</f>
        <v/>
      </c>
      <c r="C52" s="304" t="str">
        <f>IF(基本情報入力シート!L81="","",基本情報入力シート!L81)</f>
        <v/>
      </c>
      <c r="D52" s="304" t="str">
        <f>IF(基本情報入力シート!Q81="","",基本情報入力シート!Q81)</f>
        <v/>
      </c>
      <c r="E52" s="304" t="str">
        <f>IF(基本情報入力シート!V81="","",基本情報入力シート!V81)</f>
        <v/>
      </c>
      <c r="F52" s="304" t="str">
        <f>IF(基本情報入力シート!W81="","",基本情報入力シート!W81)</f>
        <v/>
      </c>
      <c r="G52" s="304" t="str">
        <f>IF(基本情報入力シート!X81="","",基本情報入力シート!X81)</f>
        <v/>
      </c>
      <c r="H52" s="297" t="str">
        <f>IF(基本情報入力シート!Z81="","",基本情報入力シート!Z81)</f>
        <v/>
      </c>
      <c r="I52" s="298" t="str">
        <f>IF(基本情報入力シート!AE81&lt;&gt;"", 基本情報入力シート!AE81, "")</f>
        <v/>
      </c>
      <c r="J52" s="56" t="str">
        <f>IF(基本情報入力シート!AA81="","",基本情報入力シート!AA81)</f>
        <v/>
      </c>
      <c r="K52" s="59" t="str">
        <f>IF(基本情報入力シート!AD81="","",基本情報入力シート!AD81)</f>
        <v/>
      </c>
      <c r="L52" s="58" t="str">
        <f>IF(G52="","",VLOOKUP(G52,【参考】数式用!$A$3:$C$46,3,FALSE))</f>
        <v/>
      </c>
      <c r="M52" s="305" t="str">
        <f t="shared" si="7"/>
        <v/>
      </c>
      <c r="N52" s="271"/>
      <c r="O52" s="272"/>
      <c r="P52" s="272"/>
      <c r="Q52" s="222"/>
      <c r="R52" s="222"/>
      <c r="S52" s="225"/>
      <c r="T52" s="61"/>
      <c r="U52" s="1199" t="str">
        <f t="shared" si="2"/>
        <v/>
      </c>
      <c r="V52" s="1199"/>
      <c r="W52" s="1199"/>
      <c r="X52" s="1199"/>
      <c r="Y52" s="1199"/>
      <c r="Z52" s="1199"/>
      <c r="AA52" s="1199"/>
      <c r="AB52" s="1199"/>
      <c r="AC52" s="1199"/>
      <c r="AD52" s="1199"/>
      <c r="AE52" s="1199"/>
      <c r="AG52" s="313" t="str">
        <f t="shared" si="3"/>
        <v/>
      </c>
      <c r="AH52" s="313" t="str">
        <f t="shared" si="4"/>
        <v>×</v>
      </c>
      <c r="AI52" s="300" t="str">
        <f t="shared" si="5"/>
        <v/>
      </c>
      <c r="AJ52" s="301" t="str">
        <f t="shared" si="8"/>
        <v/>
      </c>
    </row>
    <row r="53" spans="1:36" ht="36.75" customHeight="1">
      <c r="A53" s="302">
        <f t="shared" si="6"/>
        <v>43</v>
      </c>
      <c r="B53" s="303" t="str">
        <f>IF(基本情報入力シート!B82="","",基本情報入力シート!B82)</f>
        <v/>
      </c>
      <c r="C53" s="304" t="str">
        <f>IF(基本情報入力シート!L82="","",基本情報入力シート!L82)</f>
        <v/>
      </c>
      <c r="D53" s="304" t="str">
        <f>IF(基本情報入力シート!Q82="","",基本情報入力シート!Q82)</f>
        <v/>
      </c>
      <c r="E53" s="304" t="str">
        <f>IF(基本情報入力シート!V82="","",基本情報入力シート!V82)</f>
        <v/>
      </c>
      <c r="F53" s="304" t="str">
        <f>IF(基本情報入力シート!W82="","",基本情報入力シート!W82)</f>
        <v/>
      </c>
      <c r="G53" s="304" t="str">
        <f>IF(基本情報入力シート!X82="","",基本情報入力シート!X82)</f>
        <v/>
      </c>
      <c r="H53" s="297" t="str">
        <f>IF(基本情報入力シート!Z82="","",基本情報入力シート!Z82)</f>
        <v/>
      </c>
      <c r="I53" s="298" t="str">
        <f>IF(基本情報入力シート!AE82&lt;&gt;"", 基本情報入力シート!AE82, "")</f>
        <v/>
      </c>
      <c r="J53" s="56" t="str">
        <f>IF(基本情報入力シート!AA82="","",基本情報入力シート!AA82)</f>
        <v/>
      </c>
      <c r="K53" s="59" t="str">
        <f>IF(基本情報入力シート!AD82="","",基本情報入力シート!AD82)</f>
        <v/>
      </c>
      <c r="L53" s="58" t="str">
        <f>IF(G53="","",VLOOKUP(G53,【参考】数式用!$A$3:$C$46,3,FALSE))</f>
        <v/>
      </c>
      <c r="M53" s="305" t="str">
        <f t="shared" si="7"/>
        <v/>
      </c>
      <c r="N53" s="271"/>
      <c r="O53" s="272"/>
      <c r="P53" s="272"/>
      <c r="Q53" s="222"/>
      <c r="R53" s="222"/>
      <c r="S53" s="225"/>
      <c r="T53" s="61"/>
      <c r="U53" s="1199" t="str">
        <f t="shared" si="2"/>
        <v/>
      </c>
      <c r="V53" s="1199"/>
      <c r="W53" s="1199"/>
      <c r="X53" s="1199"/>
      <c r="Y53" s="1199"/>
      <c r="Z53" s="1199"/>
      <c r="AA53" s="1199"/>
      <c r="AB53" s="1199"/>
      <c r="AC53" s="1199"/>
      <c r="AD53" s="1199"/>
      <c r="AE53" s="1199"/>
      <c r="AG53" s="313" t="str">
        <f t="shared" si="3"/>
        <v/>
      </c>
      <c r="AH53" s="313" t="str">
        <f t="shared" si="4"/>
        <v>×</v>
      </c>
      <c r="AI53" s="300" t="str">
        <f t="shared" si="5"/>
        <v/>
      </c>
      <c r="AJ53" s="301" t="str">
        <f t="shared" si="8"/>
        <v/>
      </c>
    </row>
    <row r="54" spans="1:36" ht="36.75" customHeight="1">
      <c r="A54" s="302">
        <f t="shared" si="6"/>
        <v>44</v>
      </c>
      <c r="B54" s="303" t="str">
        <f>IF(基本情報入力シート!B83="","",基本情報入力シート!B83)</f>
        <v/>
      </c>
      <c r="C54" s="304" t="str">
        <f>IF(基本情報入力シート!L83="","",基本情報入力シート!L83)</f>
        <v/>
      </c>
      <c r="D54" s="304" t="str">
        <f>IF(基本情報入力シート!Q83="","",基本情報入力シート!Q83)</f>
        <v/>
      </c>
      <c r="E54" s="304" t="str">
        <f>IF(基本情報入力シート!V83="","",基本情報入力シート!V83)</f>
        <v/>
      </c>
      <c r="F54" s="304" t="str">
        <f>IF(基本情報入力シート!W83="","",基本情報入力シート!W83)</f>
        <v/>
      </c>
      <c r="G54" s="304" t="str">
        <f>IF(基本情報入力シート!X83="","",基本情報入力シート!X83)</f>
        <v/>
      </c>
      <c r="H54" s="297" t="str">
        <f>IF(基本情報入力シート!Z83="","",基本情報入力シート!Z83)</f>
        <v/>
      </c>
      <c r="I54" s="298" t="str">
        <f>IF(基本情報入力シート!AE83&lt;&gt;"", 基本情報入力シート!AE83, "")</f>
        <v/>
      </c>
      <c r="J54" s="56" t="str">
        <f>IF(基本情報入力シート!AA83="","",基本情報入力シート!AA83)</f>
        <v/>
      </c>
      <c r="K54" s="59" t="str">
        <f>IF(基本情報入力シート!AD83="","",基本情報入力シート!AD83)</f>
        <v/>
      </c>
      <c r="L54" s="58" t="str">
        <f>IF(G54="","",VLOOKUP(G54,【参考】数式用!$A$3:$C$46,3,FALSE))</f>
        <v/>
      </c>
      <c r="M54" s="305" t="str">
        <f t="shared" si="7"/>
        <v/>
      </c>
      <c r="N54" s="271"/>
      <c r="O54" s="272"/>
      <c r="P54" s="272"/>
      <c r="Q54" s="222"/>
      <c r="R54" s="222"/>
      <c r="S54" s="225"/>
      <c r="T54" s="61"/>
      <c r="U54" s="1199" t="str">
        <f t="shared" si="2"/>
        <v/>
      </c>
      <c r="V54" s="1199"/>
      <c r="W54" s="1199"/>
      <c r="X54" s="1199"/>
      <c r="Y54" s="1199"/>
      <c r="Z54" s="1199"/>
      <c r="AA54" s="1199"/>
      <c r="AB54" s="1199"/>
      <c r="AC54" s="1199"/>
      <c r="AD54" s="1199"/>
      <c r="AE54" s="1199"/>
      <c r="AG54" s="313" t="str">
        <f t="shared" si="3"/>
        <v/>
      </c>
      <c r="AH54" s="313" t="str">
        <f t="shared" si="4"/>
        <v>×</v>
      </c>
      <c r="AI54" s="300" t="str">
        <f t="shared" si="5"/>
        <v/>
      </c>
      <c r="AJ54" s="301" t="str">
        <f t="shared" si="8"/>
        <v/>
      </c>
    </row>
    <row r="55" spans="1:36" ht="36.75" customHeight="1">
      <c r="A55" s="302">
        <f t="shared" si="6"/>
        <v>45</v>
      </c>
      <c r="B55" s="303" t="str">
        <f>IF(基本情報入力シート!B84="","",基本情報入力シート!B84)</f>
        <v/>
      </c>
      <c r="C55" s="304" t="str">
        <f>IF(基本情報入力シート!L84="","",基本情報入力シート!L84)</f>
        <v/>
      </c>
      <c r="D55" s="304" t="str">
        <f>IF(基本情報入力シート!Q84="","",基本情報入力シート!Q84)</f>
        <v/>
      </c>
      <c r="E55" s="304" t="str">
        <f>IF(基本情報入力シート!V84="","",基本情報入力シート!V84)</f>
        <v/>
      </c>
      <c r="F55" s="304" t="str">
        <f>IF(基本情報入力シート!W84="","",基本情報入力シート!W84)</f>
        <v/>
      </c>
      <c r="G55" s="304" t="str">
        <f>IF(基本情報入力シート!X84="","",基本情報入力シート!X84)</f>
        <v/>
      </c>
      <c r="H55" s="297" t="str">
        <f>IF(基本情報入力シート!Z84="","",基本情報入力シート!Z84)</f>
        <v/>
      </c>
      <c r="I55" s="298" t="str">
        <f>IF(基本情報入力シート!AE84&lt;&gt;"", 基本情報入力シート!AE84, "")</f>
        <v/>
      </c>
      <c r="J55" s="56" t="str">
        <f>IF(基本情報入力シート!AA84="","",基本情報入力シート!AA84)</f>
        <v/>
      </c>
      <c r="K55" s="59" t="str">
        <f>IF(基本情報入力シート!AD84="","",基本情報入力シート!AD84)</f>
        <v/>
      </c>
      <c r="L55" s="58" t="str">
        <f>IF(G55="","",VLOOKUP(G55,【参考】数式用!$A$3:$C$46,3,FALSE))</f>
        <v/>
      </c>
      <c r="M55" s="305" t="str">
        <f t="shared" si="7"/>
        <v/>
      </c>
      <c r="N55" s="271"/>
      <c r="O55" s="272"/>
      <c r="P55" s="272"/>
      <c r="Q55" s="222"/>
      <c r="R55" s="222"/>
      <c r="S55" s="225"/>
      <c r="T55" s="61"/>
      <c r="U55" s="1199" t="str">
        <f t="shared" si="2"/>
        <v/>
      </c>
      <c r="V55" s="1199"/>
      <c r="W55" s="1199"/>
      <c r="X55" s="1199"/>
      <c r="Y55" s="1199"/>
      <c r="Z55" s="1199"/>
      <c r="AA55" s="1199"/>
      <c r="AB55" s="1199"/>
      <c r="AC55" s="1199"/>
      <c r="AD55" s="1199"/>
      <c r="AE55" s="1199"/>
      <c r="AG55" s="313" t="str">
        <f t="shared" si="3"/>
        <v/>
      </c>
      <c r="AH55" s="313" t="str">
        <f t="shared" si="4"/>
        <v>×</v>
      </c>
      <c r="AI55" s="300" t="str">
        <f t="shared" si="5"/>
        <v/>
      </c>
      <c r="AJ55" s="301" t="str">
        <f t="shared" si="8"/>
        <v/>
      </c>
    </row>
    <row r="56" spans="1:36" ht="36.75" customHeight="1">
      <c r="A56" s="302">
        <f t="shared" si="6"/>
        <v>46</v>
      </c>
      <c r="B56" s="303" t="str">
        <f>IF(基本情報入力シート!B85="","",基本情報入力シート!B85)</f>
        <v/>
      </c>
      <c r="C56" s="304" t="str">
        <f>IF(基本情報入力シート!L85="","",基本情報入力シート!L85)</f>
        <v/>
      </c>
      <c r="D56" s="304" t="str">
        <f>IF(基本情報入力シート!Q85="","",基本情報入力シート!Q85)</f>
        <v/>
      </c>
      <c r="E56" s="304" t="str">
        <f>IF(基本情報入力シート!V85="","",基本情報入力シート!V85)</f>
        <v/>
      </c>
      <c r="F56" s="304" t="str">
        <f>IF(基本情報入力シート!W85="","",基本情報入力シート!W85)</f>
        <v/>
      </c>
      <c r="G56" s="304" t="str">
        <f>IF(基本情報入力シート!X85="","",基本情報入力シート!X85)</f>
        <v/>
      </c>
      <c r="H56" s="297" t="str">
        <f>IF(基本情報入力シート!Z85="","",基本情報入力シート!Z85)</f>
        <v/>
      </c>
      <c r="I56" s="298" t="str">
        <f>IF(基本情報入力シート!AE85&lt;&gt;"", 基本情報入力シート!AE85, "")</f>
        <v/>
      </c>
      <c r="J56" s="56" t="str">
        <f>IF(基本情報入力シート!AA85="","",基本情報入力シート!AA85)</f>
        <v/>
      </c>
      <c r="K56" s="59" t="str">
        <f>IF(基本情報入力シート!AD85="","",基本情報入力シート!AD85)</f>
        <v/>
      </c>
      <c r="L56" s="58" t="str">
        <f>IF(G56="","",VLOOKUP(G56,【参考】数式用!$A$3:$C$46,3,FALSE))</f>
        <v/>
      </c>
      <c r="M56" s="305" t="str">
        <f t="shared" si="7"/>
        <v/>
      </c>
      <c r="N56" s="271"/>
      <c r="O56" s="272"/>
      <c r="P56" s="272"/>
      <c r="Q56" s="222"/>
      <c r="R56" s="222"/>
      <c r="S56" s="225"/>
      <c r="T56" s="61"/>
      <c r="U56" s="1199" t="str">
        <f t="shared" si="2"/>
        <v/>
      </c>
      <c r="V56" s="1199"/>
      <c r="W56" s="1199"/>
      <c r="X56" s="1199"/>
      <c r="Y56" s="1199"/>
      <c r="Z56" s="1199"/>
      <c r="AA56" s="1199"/>
      <c r="AB56" s="1199"/>
      <c r="AC56" s="1199"/>
      <c r="AD56" s="1199"/>
      <c r="AE56" s="1199"/>
      <c r="AG56" s="313" t="str">
        <f t="shared" si="3"/>
        <v/>
      </c>
      <c r="AH56" s="313" t="str">
        <f t="shared" si="4"/>
        <v>×</v>
      </c>
      <c r="AI56" s="300" t="str">
        <f t="shared" si="5"/>
        <v/>
      </c>
      <c r="AJ56" s="301" t="str">
        <f t="shared" si="8"/>
        <v/>
      </c>
    </row>
    <row r="57" spans="1:36" ht="36.75" customHeight="1">
      <c r="A57" s="302">
        <f t="shared" si="6"/>
        <v>47</v>
      </c>
      <c r="B57" s="303" t="str">
        <f>IF(基本情報入力シート!B86="","",基本情報入力シート!B86)</f>
        <v/>
      </c>
      <c r="C57" s="304" t="str">
        <f>IF(基本情報入力シート!L86="","",基本情報入力シート!L86)</f>
        <v/>
      </c>
      <c r="D57" s="304" t="str">
        <f>IF(基本情報入力シート!Q86="","",基本情報入力シート!Q86)</f>
        <v/>
      </c>
      <c r="E57" s="304" t="str">
        <f>IF(基本情報入力シート!V86="","",基本情報入力シート!V86)</f>
        <v/>
      </c>
      <c r="F57" s="304" t="str">
        <f>IF(基本情報入力シート!W86="","",基本情報入力シート!W86)</f>
        <v/>
      </c>
      <c r="G57" s="304" t="str">
        <f>IF(基本情報入力シート!X86="","",基本情報入力シート!X86)</f>
        <v/>
      </c>
      <c r="H57" s="297" t="str">
        <f>IF(基本情報入力シート!Z86="","",基本情報入力シート!Z86)</f>
        <v/>
      </c>
      <c r="I57" s="298" t="str">
        <f>IF(基本情報入力シート!AE86&lt;&gt;"", 基本情報入力シート!AE86, "")</f>
        <v/>
      </c>
      <c r="J57" s="56" t="str">
        <f>IF(基本情報入力シート!AA86="","",基本情報入力シート!AA86)</f>
        <v/>
      </c>
      <c r="K57" s="59" t="str">
        <f>IF(基本情報入力シート!AD86="","",基本情報入力シート!AD86)</f>
        <v/>
      </c>
      <c r="L57" s="58" t="str">
        <f>IF(G57="","",VLOOKUP(G57,【参考】数式用!$A$3:$C$46,3,FALSE))</f>
        <v/>
      </c>
      <c r="M57" s="305" t="str">
        <f t="shared" si="7"/>
        <v/>
      </c>
      <c r="N57" s="271"/>
      <c r="O57" s="272"/>
      <c r="P57" s="272"/>
      <c r="Q57" s="222"/>
      <c r="R57" s="222"/>
      <c r="S57" s="225"/>
      <c r="T57" s="61"/>
      <c r="U57" s="1199" t="str">
        <f t="shared" si="2"/>
        <v/>
      </c>
      <c r="V57" s="1199"/>
      <c r="W57" s="1199"/>
      <c r="X57" s="1199"/>
      <c r="Y57" s="1199"/>
      <c r="Z57" s="1199"/>
      <c r="AA57" s="1199"/>
      <c r="AB57" s="1199"/>
      <c r="AC57" s="1199"/>
      <c r="AD57" s="1199"/>
      <c r="AE57" s="1199"/>
      <c r="AG57" s="313" t="str">
        <f t="shared" si="3"/>
        <v/>
      </c>
      <c r="AH57" s="313" t="str">
        <f t="shared" si="4"/>
        <v>×</v>
      </c>
      <c r="AI57" s="300" t="str">
        <f t="shared" si="5"/>
        <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199" t="str">
        <f t="shared" si="2"/>
        <v/>
      </c>
      <c r="V58" s="1199"/>
      <c r="W58" s="1199"/>
      <c r="X58" s="1199"/>
      <c r="Y58" s="1199"/>
      <c r="Z58" s="1199"/>
      <c r="AA58" s="1199"/>
      <c r="AB58" s="1199"/>
      <c r="AC58" s="1199"/>
      <c r="AD58" s="1199"/>
      <c r="AE58" s="1199"/>
      <c r="AG58" s="313"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199" t="str">
        <f t="shared" si="2"/>
        <v/>
      </c>
      <c r="V59" s="1199"/>
      <c r="W59" s="1199"/>
      <c r="X59" s="1199"/>
      <c r="Y59" s="1199"/>
      <c r="Z59" s="1199"/>
      <c r="AA59" s="1199"/>
      <c r="AB59" s="1199"/>
      <c r="AC59" s="1199"/>
      <c r="AD59" s="1199"/>
      <c r="AE59" s="1199"/>
      <c r="AG59" s="313"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199" t="str">
        <f t="shared" si="2"/>
        <v/>
      </c>
      <c r="V60" s="1199"/>
      <c r="W60" s="1199"/>
      <c r="X60" s="1199"/>
      <c r="Y60" s="1199"/>
      <c r="Z60" s="1199"/>
      <c r="AA60" s="1199"/>
      <c r="AB60" s="1199"/>
      <c r="AC60" s="1199"/>
      <c r="AD60" s="1199"/>
      <c r="AE60" s="1199"/>
      <c r="AG60" s="313"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199" t="str">
        <f t="shared" si="2"/>
        <v/>
      </c>
      <c r="V61" s="1199"/>
      <c r="W61" s="1199"/>
      <c r="X61" s="1199"/>
      <c r="Y61" s="1199"/>
      <c r="Z61" s="1199"/>
      <c r="AA61" s="1199"/>
      <c r="AB61" s="1199"/>
      <c r="AC61" s="1199"/>
      <c r="AD61" s="1199"/>
      <c r="AE61" s="1199"/>
      <c r="AG61" s="313"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199" t="str">
        <f t="shared" si="2"/>
        <v/>
      </c>
      <c r="V62" s="1199"/>
      <c r="W62" s="1199"/>
      <c r="X62" s="1199"/>
      <c r="Y62" s="1199"/>
      <c r="Z62" s="1199"/>
      <c r="AA62" s="1199"/>
      <c r="AB62" s="1199"/>
      <c r="AC62" s="1199"/>
      <c r="AD62" s="1199"/>
      <c r="AE62" s="1199"/>
      <c r="AG62" s="313"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199" t="str">
        <f t="shared" si="2"/>
        <v/>
      </c>
      <c r="V63" s="1199"/>
      <c r="W63" s="1199"/>
      <c r="X63" s="1199"/>
      <c r="Y63" s="1199"/>
      <c r="Z63" s="1199"/>
      <c r="AA63" s="1199"/>
      <c r="AB63" s="1199"/>
      <c r="AC63" s="1199"/>
      <c r="AD63" s="1199"/>
      <c r="AE63" s="1199"/>
      <c r="AG63" s="313"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199" t="str">
        <f t="shared" si="2"/>
        <v/>
      </c>
      <c r="V64" s="1199"/>
      <c r="W64" s="1199"/>
      <c r="X64" s="1199"/>
      <c r="Y64" s="1199"/>
      <c r="Z64" s="1199"/>
      <c r="AA64" s="1199"/>
      <c r="AB64" s="1199"/>
      <c r="AC64" s="1199"/>
      <c r="AD64" s="1199"/>
      <c r="AE64" s="1199"/>
      <c r="AG64" s="313"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199" t="str">
        <f t="shared" si="2"/>
        <v/>
      </c>
      <c r="V65" s="1199"/>
      <c r="W65" s="1199"/>
      <c r="X65" s="1199"/>
      <c r="Y65" s="1199"/>
      <c r="Z65" s="1199"/>
      <c r="AA65" s="1199"/>
      <c r="AB65" s="1199"/>
      <c r="AC65" s="1199"/>
      <c r="AD65" s="1199"/>
      <c r="AE65" s="1199"/>
      <c r="AG65" s="313"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199" t="str">
        <f t="shared" si="2"/>
        <v/>
      </c>
      <c r="V66" s="1199"/>
      <c r="W66" s="1199"/>
      <c r="X66" s="1199"/>
      <c r="Y66" s="1199"/>
      <c r="Z66" s="1199"/>
      <c r="AA66" s="1199"/>
      <c r="AB66" s="1199"/>
      <c r="AC66" s="1199"/>
      <c r="AD66" s="1199"/>
      <c r="AE66" s="1199"/>
      <c r="AG66" s="313"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199" t="str">
        <f t="shared" si="2"/>
        <v/>
      </c>
      <c r="V67" s="1199"/>
      <c r="W67" s="1199"/>
      <c r="X67" s="1199"/>
      <c r="Y67" s="1199"/>
      <c r="Z67" s="1199"/>
      <c r="AA67" s="1199"/>
      <c r="AB67" s="1199"/>
      <c r="AC67" s="1199"/>
      <c r="AD67" s="1199"/>
      <c r="AE67" s="1199"/>
      <c r="AG67" s="313"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199" t="str">
        <f t="shared" si="2"/>
        <v/>
      </c>
      <c r="V68" s="1199"/>
      <c r="W68" s="1199"/>
      <c r="X68" s="1199"/>
      <c r="Y68" s="1199"/>
      <c r="Z68" s="1199"/>
      <c r="AA68" s="1199"/>
      <c r="AB68" s="1199"/>
      <c r="AC68" s="1199"/>
      <c r="AD68" s="1199"/>
      <c r="AE68" s="1199"/>
      <c r="AG68" s="313"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199" t="str">
        <f t="shared" si="2"/>
        <v/>
      </c>
      <c r="V69" s="1199"/>
      <c r="W69" s="1199"/>
      <c r="X69" s="1199"/>
      <c r="Y69" s="1199"/>
      <c r="Z69" s="1199"/>
      <c r="AA69" s="1199"/>
      <c r="AB69" s="1199"/>
      <c r="AC69" s="1199"/>
      <c r="AD69" s="1199"/>
      <c r="AE69" s="1199"/>
      <c r="AG69" s="313"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199" t="str">
        <f t="shared" si="2"/>
        <v/>
      </c>
      <c r="V70" s="1199"/>
      <c r="W70" s="1199"/>
      <c r="X70" s="1199"/>
      <c r="Y70" s="1199"/>
      <c r="Z70" s="1199"/>
      <c r="AA70" s="1199"/>
      <c r="AB70" s="1199"/>
      <c r="AC70" s="1199"/>
      <c r="AD70" s="1199"/>
      <c r="AE70" s="1199"/>
      <c r="AG70" s="313"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199" t="str">
        <f t="shared" si="2"/>
        <v/>
      </c>
      <c r="V71" s="1199"/>
      <c r="W71" s="1199"/>
      <c r="X71" s="1199"/>
      <c r="Y71" s="1199"/>
      <c r="Z71" s="1199"/>
      <c r="AA71" s="1199"/>
      <c r="AB71" s="1199"/>
      <c r="AC71" s="1199"/>
      <c r="AD71" s="1199"/>
      <c r="AE71" s="1199"/>
      <c r="AG71" s="313"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199" t="str">
        <f t="shared" si="2"/>
        <v/>
      </c>
      <c r="V72" s="1199"/>
      <c r="W72" s="1199"/>
      <c r="X72" s="1199"/>
      <c r="Y72" s="1199"/>
      <c r="Z72" s="1199"/>
      <c r="AA72" s="1199"/>
      <c r="AB72" s="1199"/>
      <c r="AC72" s="1199"/>
      <c r="AD72" s="1199"/>
      <c r="AE72" s="1199"/>
      <c r="AG72" s="313"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199" t="str">
        <f t="shared" si="2"/>
        <v/>
      </c>
      <c r="V73" s="1199"/>
      <c r="W73" s="1199"/>
      <c r="X73" s="1199"/>
      <c r="Y73" s="1199"/>
      <c r="Z73" s="1199"/>
      <c r="AA73" s="1199"/>
      <c r="AB73" s="1199"/>
      <c r="AC73" s="1199"/>
      <c r="AD73" s="1199"/>
      <c r="AE73" s="1199"/>
      <c r="AG73" s="313"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199" t="str">
        <f t="shared" si="2"/>
        <v/>
      </c>
      <c r="V74" s="1199"/>
      <c r="W74" s="1199"/>
      <c r="X74" s="1199"/>
      <c r="Y74" s="1199"/>
      <c r="Z74" s="1199"/>
      <c r="AA74" s="1199"/>
      <c r="AB74" s="1199"/>
      <c r="AC74" s="1199"/>
      <c r="AD74" s="1199"/>
      <c r="AE74" s="1199"/>
      <c r="AG74" s="313"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199" t="str">
        <f t="shared" si="2"/>
        <v/>
      </c>
      <c r="V75" s="1199"/>
      <c r="W75" s="1199"/>
      <c r="X75" s="1199"/>
      <c r="Y75" s="1199"/>
      <c r="Z75" s="1199"/>
      <c r="AA75" s="1199"/>
      <c r="AB75" s="1199"/>
      <c r="AC75" s="1199"/>
      <c r="AD75" s="1199"/>
      <c r="AE75" s="1199"/>
      <c r="AG75" s="313"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199" t="str">
        <f t="shared" ref="U76:U110" si="11">IF(AND(M76&lt;&gt;"",AH76="×"),"！複数の交付対象月を選んでいる、交付対象月が選ばれていない又は補助金を申請予定でないのに交付対象月が選ばれています。", "")</f>
        <v/>
      </c>
      <c r="V76" s="1199"/>
      <c r="W76" s="1199"/>
      <c r="X76" s="1199"/>
      <c r="Y76" s="1199"/>
      <c r="Z76" s="1199"/>
      <c r="AA76" s="1199"/>
      <c r="AB76" s="1199"/>
      <c r="AC76" s="1199"/>
      <c r="AD76" s="1199"/>
      <c r="AE76" s="1199"/>
      <c r="AG76" s="313"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199" t="str">
        <f t="shared" si="11"/>
        <v/>
      </c>
      <c r="V77" s="1199"/>
      <c r="W77" s="1199"/>
      <c r="X77" s="1199"/>
      <c r="Y77" s="1199"/>
      <c r="Z77" s="1199"/>
      <c r="AA77" s="1199"/>
      <c r="AB77" s="1199"/>
      <c r="AC77" s="1199"/>
      <c r="AD77" s="1199"/>
      <c r="AE77" s="1199"/>
      <c r="AG77" s="313"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199" t="str">
        <f t="shared" si="11"/>
        <v/>
      </c>
      <c r="V78" s="1199"/>
      <c r="W78" s="1199"/>
      <c r="X78" s="1199"/>
      <c r="Y78" s="1199"/>
      <c r="Z78" s="1199"/>
      <c r="AA78" s="1199"/>
      <c r="AB78" s="1199"/>
      <c r="AC78" s="1199"/>
      <c r="AD78" s="1199"/>
      <c r="AE78" s="1199"/>
      <c r="AG78" s="313"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199" t="str">
        <f t="shared" si="11"/>
        <v/>
      </c>
      <c r="V79" s="1199"/>
      <c r="W79" s="1199"/>
      <c r="X79" s="1199"/>
      <c r="Y79" s="1199"/>
      <c r="Z79" s="1199"/>
      <c r="AA79" s="1199"/>
      <c r="AB79" s="1199"/>
      <c r="AC79" s="1199"/>
      <c r="AD79" s="1199"/>
      <c r="AE79" s="1199"/>
      <c r="AG79" s="313"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199" t="str">
        <f t="shared" si="11"/>
        <v/>
      </c>
      <c r="V80" s="1199"/>
      <c r="W80" s="1199"/>
      <c r="X80" s="1199"/>
      <c r="Y80" s="1199"/>
      <c r="Z80" s="1199"/>
      <c r="AA80" s="1199"/>
      <c r="AB80" s="1199"/>
      <c r="AC80" s="1199"/>
      <c r="AD80" s="1199"/>
      <c r="AE80" s="1199"/>
      <c r="AG80" s="313"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199" t="str">
        <f t="shared" si="11"/>
        <v/>
      </c>
      <c r="V81" s="1199"/>
      <c r="W81" s="1199"/>
      <c r="X81" s="1199"/>
      <c r="Y81" s="1199"/>
      <c r="Z81" s="1199"/>
      <c r="AA81" s="1199"/>
      <c r="AB81" s="1199"/>
      <c r="AC81" s="1199"/>
      <c r="AD81" s="1199"/>
      <c r="AE81" s="1199"/>
      <c r="AG81" s="313"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199" t="str">
        <f t="shared" si="11"/>
        <v/>
      </c>
      <c r="V82" s="1199"/>
      <c r="W82" s="1199"/>
      <c r="X82" s="1199"/>
      <c r="Y82" s="1199"/>
      <c r="Z82" s="1199"/>
      <c r="AA82" s="1199"/>
      <c r="AB82" s="1199"/>
      <c r="AC82" s="1199"/>
      <c r="AD82" s="1199"/>
      <c r="AE82" s="1199"/>
      <c r="AG82" s="313"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199" t="str">
        <f t="shared" si="11"/>
        <v/>
      </c>
      <c r="V83" s="1199"/>
      <c r="W83" s="1199"/>
      <c r="X83" s="1199"/>
      <c r="Y83" s="1199"/>
      <c r="Z83" s="1199"/>
      <c r="AA83" s="1199"/>
      <c r="AB83" s="1199"/>
      <c r="AC83" s="1199"/>
      <c r="AD83" s="1199"/>
      <c r="AE83" s="1199"/>
      <c r="AG83" s="313"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199" t="str">
        <f t="shared" si="11"/>
        <v/>
      </c>
      <c r="V84" s="1199"/>
      <c r="W84" s="1199"/>
      <c r="X84" s="1199"/>
      <c r="Y84" s="1199"/>
      <c r="Z84" s="1199"/>
      <c r="AA84" s="1199"/>
      <c r="AB84" s="1199"/>
      <c r="AC84" s="1199"/>
      <c r="AD84" s="1199"/>
      <c r="AE84" s="1199"/>
      <c r="AG84" s="313"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199" t="str">
        <f t="shared" si="11"/>
        <v/>
      </c>
      <c r="V85" s="1199"/>
      <c r="W85" s="1199"/>
      <c r="X85" s="1199"/>
      <c r="Y85" s="1199"/>
      <c r="Z85" s="1199"/>
      <c r="AA85" s="1199"/>
      <c r="AB85" s="1199"/>
      <c r="AC85" s="1199"/>
      <c r="AD85" s="1199"/>
      <c r="AE85" s="1199"/>
      <c r="AG85" s="313"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199" t="str">
        <f t="shared" si="11"/>
        <v/>
      </c>
      <c r="V86" s="1199"/>
      <c r="W86" s="1199"/>
      <c r="X86" s="1199"/>
      <c r="Y86" s="1199"/>
      <c r="Z86" s="1199"/>
      <c r="AA86" s="1199"/>
      <c r="AB86" s="1199"/>
      <c r="AC86" s="1199"/>
      <c r="AD86" s="1199"/>
      <c r="AE86" s="1199"/>
      <c r="AG86" s="313"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199" t="str">
        <f t="shared" si="11"/>
        <v/>
      </c>
      <c r="V87" s="1199"/>
      <c r="W87" s="1199"/>
      <c r="X87" s="1199"/>
      <c r="Y87" s="1199"/>
      <c r="Z87" s="1199"/>
      <c r="AA87" s="1199"/>
      <c r="AB87" s="1199"/>
      <c r="AC87" s="1199"/>
      <c r="AD87" s="1199"/>
      <c r="AE87" s="1199"/>
      <c r="AG87" s="313"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199" t="str">
        <f t="shared" si="11"/>
        <v/>
      </c>
      <c r="V88" s="1199"/>
      <c r="W88" s="1199"/>
      <c r="X88" s="1199"/>
      <c r="Y88" s="1199"/>
      <c r="Z88" s="1199"/>
      <c r="AA88" s="1199"/>
      <c r="AB88" s="1199"/>
      <c r="AC88" s="1199"/>
      <c r="AD88" s="1199"/>
      <c r="AE88" s="1199"/>
      <c r="AG88" s="313"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199" t="str">
        <f t="shared" si="11"/>
        <v/>
      </c>
      <c r="V89" s="1199"/>
      <c r="W89" s="1199"/>
      <c r="X89" s="1199"/>
      <c r="Y89" s="1199"/>
      <c r="Z89" s="1199"/>
      <c r="AA89" s="1199"/>
      <c r="AB89" s="1199"/>
      <c r="AC89" s="1199"/>
      <c r="AD89" s="1199"/>
      <c r="AE89" s="1199"/>
      <c r="AG89" s="313"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199" t="str">
        <f t="shared" si="11"/>
        <v/>
      </c>
      <c r="V90" s="1199"/>
      <c r="W90" s="1199"/>
      <c r="X90" s="1199"/>
      <c r="Y90" s="1199"/>
      <c r="Z90" s="1199"/>
      <c r="AA90" s="1199"/>
      <c r="AB90" s="1199"/>
      <c r="AC90" s="1199"/>
      <c r="AD90" s="1199"/>
      <c r="AE90" s="1199"/>
      <c r="AG90" s="313"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199" t="str">
        <f t="shared" si="11"/>
        <v/>
      </c>
      <c r="V91" s="1199"/>
      <c r="W91" s="1199"/>
      <c r="X91" s="1199"/>
      <c r="Y91" s="1199"/>
      <c r="Z91" s="1199"/>
      <c r="AA91" s="1199"/>
      <c r="AB91" s="1199"/>
      <c r="AC91" s="1199"/>
      <c r="AD91" s="1199"/>
      <c r="AE91" s="1199"/>
      <c r="AG91" s="313"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199" t="str">
        <f t="shared" si="11"/>
        <v/>
      </c>
      <c r="V92" s="1199"/>
      <c r="W92" s="1199"/>
      <c r="X92" s="1199"/>
      <c r="Y92" s="1199"/>
      <c r="Z92" s="1199"/>
      <c r="AA92" s="1199"/>
      <c r="AB92" s="1199"/>
      <c r="AC92" s="1199"/>
      <c r="AD92" s="1199"/>
      <c r="AE92" s="1199"/>
      <c r="AG92" s="313"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199" t="str">
        <f t="shared" si="11"/>
        <v/>
      </c>
      <c r="V93" s="1199"/>
      <c r="W93" s="1199"/>
      <c r="X93" s="1199"/>
      <c r="Y93" s="1199"/>
      <c r="Z93" s="1199"/>
      <c r="AA93" s="1199"/>
      <c r="AB93" s="1199"/>
      <c r="AC93" s="1199"/>
      <c r="AD93" s="1199"/>
      <c r="AE93" s="1199"/>
      <c r="AG93" s="313"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199" t="str">
        <f t="shared" si="11"/>
        <v/>
      </c>
      <c r="V94" s="1199"/>
      <c r="W94" s="1199"/>
      <c r="X94" s="1199"/>
      <c r="Y94" s="1199"/>
      <c r="Z94" s="1199"/>
      <c r="AA94" s="1199"/>
      <c r="AB94" s="1199"/>
      <c r="AC94" s="1199"/>
      <c r="AD94" s="1199"/>
      <c r="AE94" s="1199"/>
      <c r="AG94" s="313"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199" t="str">
        <f t="shared" si="11"/>
        <v/>
      </c>
      <c r="V95" s="1199"/>
      <c r="W95" s="1199"/>
      <c r="X95" s="1199"/>
      <c r="Y95" s="1199"/>
      <c r="Z95" s="1199"/>
      <c r="AA95" s="1199"/>
      <c r="AB95" s="1199"/>
      <c r="AC95" s="1199"/>
      <c r="AD95" s="1199"/>
      <c r="AE95" s="1199"/>
      <c r="AG95" s="313"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199" t="str">
        <f t="shared" si="11"/>
        <v/>
      </c>
      <c r="V96" s="1199"/>
      <c r="W96" s="1199"/>
      <c r="X96" s="1199"/>
      <c r="Y96" s="1199"/>
      <c r="Z96" s="1199"/>
      <c r="AA96" s="1199"/>
      <c r="AB96" s="1199"/>
      <c r="AC96" s="1199"/>
      <c r="AD96" s="1199"/>
      <c r="AE96" s="1199"/>
      <c r="AG96" s="313"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199" t="str">
        <f t="shared" si="11"/>
        <v/>
      </c>
      <c r="V97" s="1199"/>
      <c r="W97" s="1199"/>
      <c r="X97" s="1199"/>
      <c r="Y97" s="1199"/>
      <c r="Z97" s="1199"/>
      <c r="AA97" s="1199"/>
      <c r="AB97" s="1199"/>
      <c r="AC97" s="1199"/>
      <c r="AD97" s="1199"/>
      <c r="AE97" s="1199"/>
      <c r="AG97" s="313"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199" t="str">
        <f t="shared" si="11"/>
        <v/>
      </c>
      <c r="V98" s="1199"/>
      <c r="W98" s="1199"/>
      <c r="X98" s="1199"/>
      <c r="Y98" s="1199"/>
      <c r="Z98" s="1199"/>
      <c r="AA98" s="1199"/>
      <c r="AB98" s="1199"/>
      <c r="AC98" s="1199"/>
      <c r="AD98" s="1199"/>
      <c r="AE98" s="1199"/>
      <c r="AG98" s="313"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199" t="str">
        <f t="shared" si="11"/>
        <v/>
      </c>
      <c r="V99" s="1199"/>
      <c r="W99" s="1199"/>
      <c r="X99" s="1199"/>
      <c r="Y99" s="1199"/>
      <c r="Z99" s="1199"/>
      <c r="AA99" s="1199"/>
      <c r="AB99" s="1199"/>
      <c r="AC99" s="1199"/>
      <c r="AD99" s="1199"/>
      <c r="AE99" s="1199"/>
      <c r="AG99" s="313"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199" t="str">
        <f t="shared" si="11"/>
        <v/>
      </c>
      <c r="V100" s="1199"/>
      <c r="W100" s="1199"/>
      <c r="X100" s="1199"/>
      <c r="Y100" s="1199"/>
      <c r="Z100" s="1199"/>
      <c r="AA100" s="1199"/>
      <c r="AB100" s="1199"/>
      <c r="AC100" s="1199"/>
      <c r="AD100" s="1199"/>
      <c r="AE100" s="1199"/>
      <c r="AG100" s="313"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199" t="str">
        <f t="shared" si="11"/>
        <v/>
      </c>
      <c r="V101" s="1199"/>
      <c r="W101" s="1199"/>
      <c r="X101" s="1199"/>
      <c r="Y101" s="1199"/>
      <c r="Z101" s="1199"/>
      <c r="AA101" s="1199"/>
      <c r="AB101" s="1199"/>
      <c r="AC101" s="1199"/>
      <c r="AD101" s="1199"/>
      <c r="AE101" s="1199"/>
      <c r="AG101" s="313"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199" t="str">
        <f t="shared" si="11"/>
        <v/>
      </c>
      <c r="V102" s="1199"/>
      <c r="W102" s="1199"/>
      <c r="X102" s="1199"/>
      <c r="Y102" s="1199"/>
      <c r="Z102" s="1199"/>
      <c r="AA102" s="1199"/>
      <c r="AB102" s="1199"/>
      <c r="AC102" s="1199"/>
      <c r="AD102" s="1199"/>
      <c r="AE102" s="1199"/>
      <c r="AG102" s="313"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199" t="str">
        <f t="shared" si="11"/>
        <v/>
      </c>
      <c r="V103" s="1199"/>
      <c r="W103" s="1199"/>
      <c r="X103" s="1199"/>
      <c r="Y103" s="1199"/>
      <c r="Z103" s="1199"/>
      <c r="AA103" s="1199"/>
      <c r="AB103" s="1199"/>
      <c r="AC103" s="1199"/>
      <c r="AD103" s="1199"/>
      <c r="AE103" s="1199"/>
      <c r="AG103" s="313"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199" t="str">
        <f t="shared" si="11"/>
        <v/>
      </c>
      <c r="V104" s="1199"/>
      <c r="W104" s="1199"/>
      <c r="X104" s="1199"/>
      <c r="Y104" s="1199"/>
      <c r="Z104" s="1199"/>
      <c r="AA104" s="1199"/>
      <c r="AB104" s="1199"/>
      <c r="AC104" s="1199"/>
      <c r="AD104" s="1199"/>
      <c r="AE104" s="1199"/>
      <c r="AG104" s="313"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199" t="str">
        <f t="shared" si="11"/>
        <v/>
      </c>
      <c r="V105" s="1199"/>
      <c r="W105" s="1199"/>
      <c r="X105" s="1199"/>
      <c r="Y105" s="1199"/>
      <c r="Z105" s="1199"/>
      <c r="AA105" s="1199"/>
      <c r="AB105" s="1199"/>
      <c r="AC105" s="1199"/>
      <c r="AD105" s="1199"/>
      <c r="AE105" s="1199"/>
      <c r="AG105" s="313"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199" t="str">
        <f t="shared" si="11"/>
        <v/>
      </c>
      <c r="V106" s="1199"/>
      <c r="W106" s="1199"/>
      <c r="X106" s="1199"/>
      <c r="Y106" s="1199"/>
      <c r="Z106" s="1199"/>
      <c r="AA106" s="1199"/>
      <c r="AB106" s="1199"/>
      <c r="AC106" s="1199"/>
      <c r="AD106" s="1199"/>
      <c r="AE106" s="1199"/>
      <c r="AG106" s="313"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199" t="str">
        <f t="shared" si="11"/>
        <v/>
      </c>
      <c r="V107" s="1199"/>
      <c r="W107" s="1199"/>
      <c r="X107" s="1199"/>
      <c r="Y107" s="1199"/>
      <c r="Z107" s="1199"/>
      <c r="AA107" s="1199"/>
      <c r="AB107" s="1199"/>
      <c r="AC107" s="1199"/>
      <c r="AD107" s="1199"/>
      <c r="AE107" s="1199"/>
      <c r="AG107" s="313"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199" t="str">
        <f t="shared" si="11"/>
        <v/>
      </c>
      <c r="V108" s="1199"/>
      <c r="W108" s="1199"/>
      <c r="X108" s="1199"/>
      <c r="Y108" s="1199"/>
      <c r="Z108" s="1199"/>
      <c r="AA108" s="1199"/>
      <c r="AB108" s="1199"/>
      <c r="AC108" s="1199"/>
      <c r="AD108" s="1199"/>
      <c r="AE108" s="1199"/>
      <c r="AG108" s="313"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199" t="str">
        <f t="shared" si="11"/>
        <v/>
      </c>
      <c r="V109" s="1199"/>
      <c r="W109" s="1199"/>
      <c r="X109" s="1199"/>
      <c r="Y109" s="1199"/>
      <c r="Z109" s="1199"/>
      <c r="AA109" s="1199"/>
      <c r="AB109" s="1199"/>
      <c r="AC109" s="1199"/>
      <c r="AD109" s="1199"/>
      <c r="AE109" s="1199"/>
      <c r="AG109" s="313"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199" t="str">
        <f t="shared" si="11"/>
        <v/>
      </c>
      <c r="V110" s="1199"/>
      <c r="W110" s="1199"/>
      <c r="X110" s="1199"/>
      <c r="Y110" s="1199"/>
      <c r="Z110" s="1199"/>
      <c r="AA110" s="1199"/>
      <c r="AB110" s="1199"/>
      <c r="AC110" s="1199"/>
      <c r="AD110" s="1199"/>
      <c r="AE110" s="1199"/>
      <c r="AG110" s="313"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hOBWAaT51Ta2e0dkygvPyxBR3k91P1dJBUM3mVwI54kuGvwnWkhbkE8NsLg0pYMXsyeXGhIDXaatZxijJKFb6w==" saltValue="MFE5UpK+cR44EXu7DVF9wQ==" spinCount="100000" sheet="1" formatRows="0" insertRows="0" deleteRows="0" sort="0" autoFilter="0"/>
  <autoFilter ref="D10:D110" xr:uid="{55512DE5-1FA0-4501-A541-C7789F99C385}"/>
  <dataConsolidate/>
  <mergeCells count="128">
    <mergeCell ref="M1:O1"/>
    <mergeCell ref="U8:AE8"/>
    <mergeCell ref="U9:AE9"/>
    <mergeCell ref="U10:AE10"/>
    <mergeCell ref="AH1:AL1"/>
    <mergeCell ref="AH2:AL3"/>
    <mergeCell ref="P1:R1"/>
    <mergeCell ref="S8:S10"/>
    <mergeCell ref="J8:J10"/>
    <mergeCell ref="K8:K10"/>
    <mergeCell ref="L8:L10"/>
    <mergeCell ref="R8:R10"/>
    <mergeCell ref="N8:Q9"/>
    <mergeCell ref="H3:S6"/>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U24:AE24"/>
    <mergeCell ref="U25:AE25"/>
    <mergeCell ref="U26:AE26"/>
    <mergeCell ref="U27:AE27"/>
    <mergeCell ref="U28:AE28"/>
    <mergeCell ref="U19:AE19"/>
    <mergeCell ref="U20:AE20"/>
    <mergeCell ref="U21:AE21"/>
    <mergeCell ref="U22:AE22"/>
    <mergeCell ref="U23:AE23"/>
    <mergeCell ref="U34:AE34"/>
    <mergeCell ref="U35:AE35"/>
    <mergeCell ref="U36:AE36"/>
    <mergeCell ref="U37:AE37"/>
    <mergeCell ref="U38:AE38"/>
    <mergeCell ref="U29:AE29"/>
    <mergeCell ref="U30:AE30"/>
    <mergeCell ref="U31:AE31"/>
    <mergeCell ref="U32:AE32"/>
    <mergeCell ref="U33:AE33"/>
    <mergeCell ref="U44:AE44"/>
    <mergeCell ref="U45:AE45"/>
    <mergeCell ref="U46:AE46"/>
    <mergeCell ref="U47:AE47"/>
    <mergeCell ref="U48:AE48"/>
    <mergeCell ref="U39:AE39"/>
    <mergeCell ref="U40:AE40"/>
    <mergeCell ref="U41:AE41"/>
    <mergeCell ref="U42:AE42"/>
    <mergeCell ref="U43:AE43"/>
    <mergeCell ref="U54:AE54"/>
    <mergeCell ref="U55:AE55"/>
    <mergeCell ref="U56:AE56"/>
    <mergeCell ref="U57:AE57"/>
    <mergeCell ref="U58:AE58"/>
    <mergeCell ref="U49:AE49"/>
    <mergeCell ref="U50:AE50"/>
    <mergeCell ref="U51:AE51"/>
    <mergeCell ref="U52:AE52"/>
    <mergeCell ref="U53:AE53"/>
    <mergeCell ref="U64:AE64"/>
    <mergeCell ref="U65:AE65"/>
    <mergeCell ref="U66:AE66"/>
    <mergeCell ref="U67:AE67"/>
    <mergeCell ref="U68:AE68"/>
    <mergeCell ref="U59:AE59"/>
    <mergeCell ref="U60:AE60"/>
    <mergeCell ref="U61:AE61"/>
    <mergeCell ref="U62:AE62"/>
    <mergeCell ref="U63:AE63"/>
    <mergeCell ref="U74:AE74"/>
    <mergeCell ref="U75:AE75"/>
    <mergeCell ref="U76:AE76"/>
    <mergeCell ref="U77:AE77"/>
    <mergeCell ref="U78:AE78"/>
    <mergeCell ref="U69:AE69"/>
    <mergeCell ref="U70:AE70"/>
    <mergeCell ref="U71:AE71"/>
    <mergeCell ref="U72:AE72"/>
    <mergeCell ref="U73:AE73"/>
    <mergeCell ref="U85:AE85"/>
    <mergeCell ref="U86:AE86"/>
    <mergeCell ref="U87:AE87"/>
    <mergeCell ref="U88:AE88"/>
    <mergeCell ref="U79:AE79"/>
    <mergeCell ref="U80:AE80"/>
    <mergeCell ref="U81:AE81"/>
    <mergeCell ref="U82:AE82"/>
    <mergeCell ref="U83:AE83"/>
    <mergeCell ref="U84:AE84"/>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94:AE94"/>
    <mergeCell ref="U95:AE95"/>
    <mergeCell ref="U96:AE96"/>
    <mergeCell ref="U97:AE97"/>
    <mergeCell ref="U98:AE98"/>
    <mergeCell ref="U89:AE89"/>
    <mergeCell ref="U90:AE90"/>
    <mergeCell ref="U91:AE91"/>
    <mergeCell ref="U92:AE92"/>
    <mergeCell ref="U93:AE93"/>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8671875" defaultRowHeight="13.2"/>
  <cols>
    <col min="1" max="1" width="7.5546875" style="557" customWidth="1"/>
    <col min="2" max="2" width="19.88671875" style="557" customWidth="1"/>
    <col min="3" max="3" width="31.109375" style="557" customWidth="1"/>
    <col min="4" max="4" width="47.5546875" style="557" customWidth="1"/>
    <col min="5" max="5" width="42.5546875" style="557" customWidth="1"/>
    <col min="6" max="6" width="42.88671875" style="557" customWidth="1"/>
    <col min="7" max="7" width="16.5546875" style="557" customWidth="1"/>
    <col min="8" max="8" width="44.6640625" style="557" customWidth="1"/>
    <col min="9" max="9" width="40.5546875" style="557" customWidth="1"/>
    <col min="10" max="229" width="9.88671875" style="540"/>
    <col min="230" max="230" width="8.44140625" style="540" customWidth="1"/>
    <col min="231" max="231" width="14" style="540" customWidth="1"/>
    <col min="232" max="232" width="17.88671875" style="540" customWidth="1"/>
    <col min="233" max="233" width="45" style="540" bestFit="1" customWidth="1"/>
    <col min="234" max="234" width="61.6640625" style="540" customWidth="1"/>
    <col min="235" max="235" width="20.5546875" style="540" customWidth="1"/>
    <col min="236" max="236" width="22.88671875" style="540" customWidth="1"/>
    <col min="237" max="237" width="25.109375" style="540" customWidth="1"/>
    <col min="238" max="485" width="9.88671875" style="540"/>
    <col min="486" max="486" width="8.44140625" style="540" customWidth="1"/>
    <col min="487" max="487" width="14" style="540" customWidth="1"/>
    <col min="488" max="488" width="17.88671875" style="540" customWidth="1"/>
    <col min="489" max="489" width="45" style="540" bestFit="1" customWidth="1"/>
    <col min="490" max="490" width="61.6640625" style="540" customWidth="1"/>
    <col min="491" max="491" width="20.5546875" style="540" customWidth="1"/>
    <col min="492" max="492" width="22.88671875" style="540" customWidth="1"/>
    <col min="493" max="493" width="25.109375" style="540" customWidth="1"/>
    <col min="494" max="741" width="9.88671875" style="540"/>
    <col min="742" max="742" width="8.44140625" style="540" customWidth="1"/>
    <col min="743" max="743" width="14" style="540" customWidth="1"/>
    <col min="744" max="744" width="17.88671875" style="540" customWidth="1"/>
    <col min="745" max="745" width="45" style="540" bestFit="1" customWidth="1"/>
    <col min="746" max="746" width="61.6640625" style="540" customWidth="1"/>
    <col min="747" max="747" width="20.5546875" style="540" customWidth="1"/>
    <col min="748" max="748" width="22.88671875" style="540" customWidth="1"/>
    <col min="749" max="749" width="25.109375" style="540" customWidth="1"/>
    <col min="750" max="997" width="9.88671875" style="540"/>
    <col min="998" max="998" width="8.44140625" style="540" customWidth="1"/>
    <col min="999" max="999" width="14" style="540" customWidth="1"/>
    <col min="1000" max="1000" width="17.88671875" style="540" customWidth="1"/>
    <col min="1001" max="1001" width="45" style="540" bestFit="1" customWidth="1"/>
    <col min="1002" max="1002" width="61.6640625" style="540" customWidth="1"/>
    <col min="1003" max="1003" width="20.5546875" style="540" customWidth="1"/>
    <col min="1004" max="1004" width="22.88671875" style="540" customWidth="1"/>
    <col min="1005" max="1005" width="25.109375" style="540" customWidth="1"/>
    <col min="1006" max="1253" width="9.88671875" style="540"/>
    <col min="1254" max="1254" width="8.44140625" style="540" customWidth="1"/>
    <col min="1255" max="1255" width="14" style="540" customWidth="1"/>
    <col min="1256" max="1256" width="17.88671875" style="540" customWidth="1"/>
    <col min="1257" max="1257" width="45" style="540" bestFit="1" customWidth="1"/>
    <col min="1258" max="1258" width="61.6640625" style="540" customWidth="1"/>
    <col min="1259" max="1259" width="20.5546875" style="540" customWidth="1"/>
    <col min="1260" max="1260" width="22.88671875" style="540" customWidth="1"/>
    <col min="1261" max="1261" width="25.109375" style="540" customWidth="1"/>
    <col min="1262" max="1509" width="9.88671875" style="540"/>
    <col min="1510" max="1510" width="8.44140625" style="540" customWidth="1"/>
    <col min="1511" max="1511" width="14" style="540" customWidth="1"/>
    <col min="1512" max="1512" width="17.88671875" style="540" customWidth="1"/>
    <col min="1513" max="1513" width="45" style="540" bestFit="1" customWidth="1"/>
    <col min="1514" max="1514" width="61.6640625" style="540" customWidth="1"/>
    <col min="1515" max="1515" width="20.5546875" style="540" customWidth="1"/>
    <col min="1516" max="1516" width="22.88671875" style="540" customWidth="1"/>
    <col min="1517" max="1517" width="25.109375" style="540" customWidth="1"/>
    <col min="1518" max="1765" width="9.88671875" style="540"/>
    <col min="1766" max="1766" width="8.44140625" style="540" customWidth="1"/>
    <col min="1767" max="1767" width="14" style="540" customWidth="1"/>
    <col min="1768" max="1768" width="17.88671875" style="540" customWidth="1"/>
    <col min="1769" max="1769" width="45" style="540" bestFit="1" customWidth="1"/>
    <col min="1770" max="1770" width="61.6640625" style="540" customWidth="1"/>
    <col min="1771" max="1771" width="20.5546875" style="540" customWidth="1"/>
    <col min="1772" max="1772" width="22.88671875" style="540" customWidth="1"/>
    <col min="1773" max="1773" width="25.109375" style="540" customWidth="1"/>
    <col min="1774" max="2021" width="9.88671875" style="540"/>
    <col min="2022" max="2022" width="8.44140625" style="540" customWidth="1"/>
    <col min="2023" max="2023" width="14" style="540" customWidth="1"/>
    <col min="2024" max="2024" width="17.88671875" style="540" customWidth="1"/>
    <col min="2025" max="2025" width="45" style="540" bestFit="1" customWidth="1"/>
    <col min="2026" max="2026" width="61.6640625" style="540" customWidth="1"/>
    <col min="2027" max="2027" width="20.5546875" style="540" customWidth="1"/>
    <col min="2028" max="2028" width="22.88671875" style="540" customWidth="1"/>
    <col min="2029" max="2029" width="25.109375" style="540" customWidth="1"/>
    <col min="2030" max="2277" width="9.88671875" style="540"/>
    <col min="2278" max="2278" width="8.44140625" style="540" customWidth="1"/>
    <col min="2279" max="2279" width="14" style="540" customWidth="1"/>
    <col min="2280" max="2280" width="17.88671875" style="540" customWidth="1"/>
    <col min="2281" max="2281" width="45" style="540" bestFit="1" customWidth="1"/>
    <col min="2282" max="2282" width="61.6640625" style="540" customWidth="1"/>
    <col min="2283" max="2283" width="20.5546875" style="540" customWidth="1"/>
    <col min="2284" max="2284" width="22.88671875" style="540" customWidth="1"/>
    <col min="2285" max="2285" width="25.109375" style="540" customWidth="1"/>
    <col min="2286" max="2533" width="9.88671875" style="540"/>
    <col min="2534" max="2534" width="8.44140625" style="540" customWidth="1"/>
    <col min="2535" max="2535" width="14" style="540" customWidth="1"/>
    <col min="2536" max="2536" width="17.88671875" style="540" customWidth="1"/>
    <col min="2537" max="2537" width="45" style="540" bestFit="1" customWidth="1"/>
    <col min="2538" max="2538" width="61.6640625" style="540" customWidth="1"/>
    <col min="2539" max="2539" width="20.5546875" style="540" customWidth="1"/>
    <col min="2540" max="2540" width="22.88671875" style="540" customWidth="1"/>
    <col min="2541" max="2541" width="25.109375" style="540" customWidth="1"/>
    <col min="2542" max="2789" width="9.88671875" style="540"/>
    <col min="2790" max="2790" width="8.44140625" style="540" customWidth="1"/>
    <col min="2791" max="2791" width="14" style="540" customWidth="1"/>
    <col min="2792" max="2792" width="17.88671875" style="540" customWidth="1"/>
    <col min="2793" max="2793" width="45" style="540" bestFit="1" customWidth="1"/>
    <col min="2794" max="2794" width="61.6640625" style="540" customWidth="1"/>
    <col min="2795" max="2795" width="20.5546875" style="540" customWidth="1"/>
    <col min="2796" max="2796" width="22.88671875" style="540" customWidth="1"/>
    <col min="2797" max="2797" width="25.109375" style="540" customWidth="1"/>
    <col min="2798" max="3045" width="9.88671875" style="540"/>
    <col min="3046" max="3046" width="8.44140625" style="540" customWidth="1"/>
    <col min="3047" max="3047" width="14" style="540" customWidth="1"/>
    <col min="3048" max="3048" width="17.88671875" style="540" customWidth="1"/>
    <col min="3049" max="3049" width="45" style="540" bestFit="1" customWidth="1"/>
    <col min="3050" max="3050" width="61.6640625" style="540" customWidth="1"/>
    <col min="3051" max="3051" width="20.5546875" style="540" customWidth="1"/>
    <col min="3052" max="3052" width="22.88671875" style="540" customWidth="1"/>
    <col min="3053" max="3053" width="25.109375" style="540" customWidth="1"/>
    <col min="3054" max="3301" width="9.88671875" style="540"/>
    <col min="3302" max="3302" width="8.44140625" style="540" customWidth="1"/>
    <col min="3303" max="3303" width="14" style="540" customWidth="1"/>
    <col min="3304" max="3304" width="17.88671875" style="540" customWidth="1"/>
    <col min="3305" max="3305" width="45" style="540" bestFit="1" customWidth="1"/>
    <col min="3306" max="3306" width="61.6640625" style="540" customWidth="1"/>
    <col min="3307" max="3307" width="20.5546875" style="540" customWidth="1"/>
    <col min="3308" max="3308" width="22.88671875" style="540" customWidth="1"/>
    <col min="3309" max="3309" width="25.109375" style="540" customWidth="1"/>
    <col min="3310" max="3557" width="9.88671875" style="540"/>
    <col min="3558" max="3558" width="8.44140625" style="540" customWidth="1"/>
    <col min="3559" max="3559" width="14" style="540" customWidth="1"/>
    <col min="3560" max="3560" width="17.88671875" style="540" customWidth="1"/>
    <col min="3561" max="3561" width="45" style="540" bestFit="1" customWidth="1"/>
    <col min="3562" max="3562" width="61.6640625" style="540" customWidth="1"/>
    <col min="3563" max="3563" width="20.5546875" style="540" customWidth="1"/>
    <col min="3564" max="3564" width="22.88671875" style="540" customWidth="1"/>
    <col min="3565" max="3565" width="25.109375" style="540" customWidth="1"/>
    <col min="3566" max="3813" width="9.88671875" style="540"/>
    <col min="3814" max="3814" width="8.44140625" style="540" customWidth="1"/>
    <col min="3815" max="3815" width="14" style="540" customWidth="1"/>
    <col min="3816" max="3816" width="17.88671875" style="540" customWidth="1"/>
    <col min="3817" max="3817" width="45" style="540" bestFit="1" customWidth="1"/>
    <col min="3818" max="3818" width="61.6640625" style="540" customWidth="1"/>
    <col min="3819" max="3819" width="20.5546875" style="540" customWidth="1"/>
    <col min="3820" max="3820" width="22.88671875" style="540" customWidth="1"/>
    <col min="3821" max="3821" width="25.109375" style="540" customWidth="1"/>
    <col min="3822" max="4069" width="9.88671875" style="540"/>
    <col min="4070" max="4070" width="8.44140625" style="540" customWidth="1"/>
    <col min="4071" max="4071" width="14" style="540" customWidth="1"/>
    <col min="4072" max="4072" width="17.88671875" style="540" customWidth="1"/>
    <col min="4073" max="4073" width="45" style="540" bestFit="1" customWidth="1"/>
    <col min="4074" max="4074" width="61.6640625" style="540" customWidth="1"/>
    <col min="4075" max="4075" width="20.5546875" style="540" customWidth="1"/>
    <col min="4076" max="4076" width="22.88671875" style="540" customWidth="1"/>
    <col min="4077" max="4077" width="25.109375" style="540" customWidth="1"/>
    <col min="4078" max="4325" width="9.88671875" style="540"/>
    <col min="4326" max="4326" width="8.44140625" style="540" customWidth="1"/>
    <col min="4327" max="4327" width="14" style="540" customWidth="1"/>
    <col min="4328" max="4328" width="17.88671875" style="540" customWidth="1"/>
    <col min="4329" max="4329" width="45" style="540" bestFit="1" customWidth="1"/>
    <col min="4330" max="4330" width="61.6640625" style="540" customWidth="1"/>
    <col min="4331" max="4331" width="20.5546875" style="540" customWidth="1"/>
    <col min="4332" max="4332" width="22.88671875" style="540" customWidth="1"/>
    <col min="4333" max="4333" width="25.109375" style="540" customWidth="1"/>
    <col min="4334" max="4581" width="9.88671875" style="540"/>
    <col min="4582" max="4582" width="8.44140625" style="540" customWidth="1"/>
    <col min="4583" max="4583" width="14" style="540" customWidth="1"/>
    <col min="4584" max="4584" width="17.88671875" style="540" customWidth="1"/>
    <col min="4585" max="4585" width="45" style="540" bestFit="1" customWidth="1"/>
    <col min="4586" max="4586" width="61.6640625" style="540" customWidth="1"/>
    <col min="4587" max="4587" width="20.5546875" style="540" customWidth="1"/>
    <col min="4588" max="4588" width="22.88671875" style="540" customWidth="1"/>
    <col min="4589" max="4589" width="25.109375" style="540" customWidth="1"/>
    <col min="4590" max="4837" width="9.88671875" style="540"/>
    <col min="4838" max="4838" width="8.44140625" style="540" customWidth="1"/>
    <col min="4839" max="4839" width="14" style="540" customWidth="1"/>
    <col min="4840" max="4840" width="17.88671875" style="540" customWidth="1"/>
    <col min="4841" max="4841" width="45" style="540" bestFit="1" customWidth="1"/>
    <col min="4842" max="4842" width="61.6640625" style="540" customWidth="1"/>
    <col min="4843" max="4843" width="20.5546875" style="540" customWidth="1"/>
    <col min="4844" max="4844" width="22.88671875" style="540" customWidth="1"/>
    <col min="4845" max="4845" width="25.109375" style="540" customWidth="1"/>
    <col min="4846" max="5093" width="9.88671875" style="540"/>
    <col min="5094" max="5094" width="8.44140625" style="540" customWidth="1"/>
    <col min="5095" max="5095" width="14" style="540" customWidth="1"/>
    <col min="5096" max="5096" width="17.88671875" style="540" customWidth="1"/>
    <col min="5097" max="5097" width="45" style="540" bestFit="1" customWidth="1"/>
    <col min="5098" max="5098" width="61.6640625" style="540" customWidth="1"/>
    <col min="5099" max="5099" width="20.5546875" style="540" customWidth="1"/>
    <col min="5100" max="5100" width="22.88671875" style="540" customWidth="1"/>
    <col min="5101" max="5101" width="25.109375" style="540" customWidth="1"/>
    <col min="5102" max="5349" width="9.88671875" style="540"/>
    <col min="5350" max="5350" width="8.44140625" style="540" customWidth="1"/>
    <col min="5351" max="5351" width="14" style="540" customWidth="1"/>
    <col min="5352" max="5352" width="17.88671875" style="540" customWidth="1"/>
    <col min="5353" max="5353" width="45" style="540" bestFit="1" customWidth="1"/>
    <col min="5354" max="5354" width="61.6640625" style="540" customWidth="1"/>
    <col min="5355" max="5355" width="20.5546875" style="540" customWidth="1"/>
    <col min="5356" max="5356" width="22.88671875" style="540" customWidth="1"/>
    <col min="5357" max="5357" width="25.109375" style="540" customWidth="1"/>
    <col min="5358" max="5605" width="9.88671875" style="540"/>
    <col min="5606" max="5606" width="8.44140625" style="540" customWidth="1"/>
    <col min="5607" max="5607" width="14" style="540" customWidth="1"/>
    <col min="5608" max="5608" width="17.88671875" style="540" customWidth="1"/>
    <col min="5609" max="5609" width="45" style="540" bestFit="1" customWidth="1"/>
    <col min="5610" max="5610" width="61.6640625" style="540" customWidth="1"/>
    <col min="5611" max="5611" width="20.5546875" style="540" customWidth="1"/>
    <col min="5612" max="5612" width="22.88671875" style="540" customWidth="1"/>
    <col min="5613" max="5613" width="25.109375" style="540" customWidth="1"/>
    <col min="5614" max="5861" width="9.88671875" style="540"/>
    <col min="5862" max="5862" width="8.44140625" style="540" customWidth="1"/>
    <col min="5863" max="5863" width="14" style="540" customWidth="1"/>
    <col min="5864" max="5864" width="17.88671875" style="540" customWidth="1"/>
    <col min="5865" max="5865" width="45" style="540" bestFit="1" customWidth="1"/>
    <col min="5866" max="5866" width="61.6640625" style="540" customWidth="1"/>
    <col min="5867" max="5867" width="20.5546875" style="540" customWidth="1"/>
    <col min="5868" max="5868" width="22.88671875" style="540" customWidth="1"/>
    <col min="5869" max="5869" width="25.109375" style="540" customWidth="1"/>
    <col min="5870" max="6117" width="9.88671875" style="540"/>
    <col min="6118" max="6118" width="8.44140625" style="540" customWidth="1"/>
    <col min="6119" max="6119" width="14" style="540" customWidth="1"/>
    <col min="6120" max="6120" width="17.88671875" style="540" customWidth="1"/>
    <col min="6121" max="6121" width="45" style="540" bestFit="1" customWidth="1"/>
    <col min="6122" max="6122" width="61.6640625" style="540" customWidth="1"/>
    <col min="6123" max="6123" width="20.5546875" style="540" customWidth="1"/>
    <col min="6124" max="6124" width="22.88671875" style="540" customWidth="1"/>
    <col min="6125" max="6125" width="25.109375" style="540" customWidth="1"/>
    <col min="6126" max="6373" width="9.88671875" style="540"/>
    <col min="6374" max="6374" width="8.44140625" style="540" customWidth="1"/>
    <col min="6375" max="6375" width="14" style="540" customWidth="1"/>
    <col min="6376" max="6376" width="17.88671875" style="540" customWidth="1"/>
    <col min="6377" max="6377" width="45" style="540" bestFit="1" customWidth="1"/>
    <col min="6378" max="6378" width="61.6640625" style="540" customWidth="1"/>
    <col min="6379" max="6379" width="20.5546875" style="540" customWidth="1"/>
    <col min="6380" max="6380" width="22.88671875" style="540" customWidth="1"/>
    <col min="6381" max="6381" width="25.109375" style="540" customWidth="1"/>
    <col min="6382" max="6629" width="9.88671875" style="540"/>
    <col min="6630" max="6630" width="8.44140625" style="540" customWidth="1"/>
    <col min="6631" max="6631" width="14" style="540" customWidth="1"/>
    <col min="6632" max="6632" width="17.88671875" style="540" customWidth="1"/>
    <col min="6633" max="6633" width="45" style="540" bestFit="1" customWidth="1"/>
    <col min="6634" max="6634" width="61.6640625" style="540" customWidth="1"/>
    <col min="6635" max="6635" width="20.5546875" style="540" customWidth="1"/>
    <col min="6636" max="6636" width="22.88671875" style="540" customWidth="1"/>
    <col min="6637" max="6637" width="25.109375" style="540" customWidth="1"/>
    <col min="6638" max="6885" width="9.88671875" style="540"/>
    <col min="6886" max="6886" width="8.44140625" style="540" customWidth="1"/>
    <col min="6887" max="6887" width="14" style="540" customWidth="1"/>
    <col min="6888" max="6888" width="17.88671875" style="540" customWidth="1"/>
    <col min="6889" max="6889" width="45" style="540" bestFit="1" customWidth="1"/>
    <col min="6890" max="6890" width="61.6640625" style="540" customWidth="1"/>
    <col min="6891" max="6891" width="20.5546875" style="540" customWidth="1"/>
    <col min="6892" max="6892" width="22.88671875" style="540" customWidth="1"/>
    <col min="6893" max="6893" width="25.109375" style="540" customWidth="1"/>
    <col min="6894" max="7141" width="9.88671875" style="540"/>
    <col min="7142" max="7142" width="8.44140625" style="540" customWidth="1"/>
    <col min="7143" max="7143" width="14" style="540" customWidth="1"/>
    <col min="7144" max="7144" width="17.88671875" style="540" customWidth="1"/>
    <col min="7145" max="7145" width="45" style="540" bestFit="1" customWidth="1"/>
    <col min="7146" max="7146" width="61.6640625" style="540" customWidth="1"/>
    <col min="7147" max="7147" width="20.5546875" style="540" customWidth="1"/>
    <col min="7148" max="7148" width="22.88671875" style="540" customWidth="1"/>
    <col min="7149" max="7149" width="25.109375" style="540" customWidth="1"/>
    <col min="7150" max="7397" width="9.88671875" style="540"/>
    <col min="7398" max="7398" width="8.44140625" style="540" customWidth="1"/>
    <col min="7399" max="7399" width="14" style="540" customWidth="1"/>
    <col min="7400" max="7400" width="17.88671875" style="540" customWidth="1"/>
    <col min="7401" max="7401" width="45" style="540" bestFit="1" customWidth="1"/>
    <col min="7402" max="7402" width="61.6640625" style="540" customWidth="1"/>
    <col min="7403" max="7403" width="20.5546875" style="540" customWidth="1"/>
    <col min="7404" max="7404" width="22.88671875" style="540" customWidth="1"/>
    <col min="7405" max="7405" width="25.109375" style="540" customWidth="1"/>
    <col min="7406" max="7653" width="9.88671875" style="540"/>
    <col min="7654" max="7654" width="8.44140625" style="540" customWidth="1"/>
    <col min="7655" max="7655" width="14" style="540" customWidth="1"/>
    <col min="7656" max="7656" width="17.88671875" style="540" customWidth="1"/>
    <col min="7657" max="7657" width="45" style="540" bestFit="1" customWidth="1"/>
    <col min="7658" max="7658" width="61.6640625" style="540" customWidth="1"/>
    <col min="7659" max="7659" width="20.5546875" style="540" customWidth="1"/>
    <col min="7660" max="7660" width="22.88671875" style="540" customWidth="1"/>
    <col min="7661" max="7661" width="25.109375" style="540" customWidth="1"/>
    <col min="7662" max="7909" width="9.88671875" style="540"/>
    <col min="7910" max="7910" width="8.44140625" style="540" customWidth="1"/>
    <col min="7911" max="7911" width="14" style="540" customWidth="1"/>
    <col min="7912" max="7912" width="17.88671875" style="540" customWidth="1"/>
    <col min="7913" max="7913" width="45" style="540" bestFit="1" customWidth="1"/>
    <col min="7914" max="7914" width="61.6640625" style="540" customWidth="1"/>
    <col min="7915" max="7915" width="20.5546875" style="540" customWidth="1"/>
    <col min="7916" max="7916" width="22.88671875" style="540" customWidth="1"/>
    <col min="7917" max="7917" width="25.109375" style="540" customWidth="1"/>
    <col min="7918" max="8165" width="9.88671875" style="540"/>
    <col min="8166" max="8166" width="8.44140625" style="540" customWidth="1"/>
    <col min="8167" max="8167" width="14" style="540" customWidth="1"/>
    <col min="8168" max="8168" width="17.88671875" style="540" customWidth="1"/>
    <col min="8169" max="8169" width="45" style="540" bestFit="1" customWidth="1"/>
    <col min="8170" max="8170" width="61.6640625" style="540" customWidth="1"/>
    <col min="8171" max="8171" width="20.5546875" style="540" customWidth="1"/>
    <col min="8172" max="8172" width="22.88671875" style="540" customWidth="1"/>
    <col min="8173" max="8173" width="25.109375" style="540" customWidth="1"/>
    <col min="8174" max="8421" width="9.88671875" style="540"/>
    <col min="8422" max="8422" width="8.44140625" style="540" customWidth="1"/>
    <col min="8423" max="8423" width="14" style="540" customWidth="1"/>
    <col min="8424" max="8424" width="17.88671875" style="540" customWidth="1"/>
    <col min="8425" max="8425" width="45" style="540" bestFit="1" customWidth="1"/>
    <col min="8426" max="8426" width="61.6640625" style="540" customWidth="1"/>
    <col min="8427" max="8427" width="20.5546875" style="540" customWidth="1"/>
    <col min="8428" max="8428" width="22.88671875" style="540" customWidth="1"/>
    <col min="8429" max="8429" width="25.109375" style="540" customWidth="1"/>
    <col min="8430" max="8677" width="9.88671875" style="540"/>
    <col min="8678" max="8678" width="8.44140625" style="540" customWidth="1"/>
    <col min="8679" max="8679" width="14" style="540" customWidth="1"/>
    <col min="8680" max="8680" width="17.88671875" style="540" customWidth="1"/>
    <col min="8681" max="8681" width="45" style="540" bestFit="1" customWidth="1"/>
    <col min="8682" max="8682" width="61.6640625" style="540" customWidth="1"/>
    <col min="8683" max="8683" width="20.5546875" style="540" customWidth="1"/>
    <col min="8684" max="8684" width="22.88671875" style="540" customWidth="1"/>
    <col min="8685" max="8685" width="25.109375" style="540" customWidth="1"/>
    <col min="8686" max="8933" width="9.88671875" style="540"/>
    <col min="8934" max="8934" width="8.44140625" style="540" customWidth="1"/>
    <col min="8935" max="8935" width="14" style="540" customWidth="1"/>
    <col min="8936" max="8936" width="17.88671875" style="540" customWidth="1"/>
    <col min="8937" max="8937" width="45" style="540" bestFit="1" customWidth="1"/>
    <col min="8938" max="8938" width="61.6640625" style="540" customWidth="1"/>
    <col min="8939" max="8939" width="20.5546875" style="540" customWidth="1"/>
    <col min="8940" max="8940" width="22.88671875" style="540" customWidth="1"/>
    <col min="8941" max="8941" width="25.109375" style="540" customWidth="1"/>
    <col min="8942" max="9189" width="9.88671875" style="540"/>
    <col min="9190" max="9190" width="8.44140625" style="540" customWidth="1"/>
    <col min="9191" max="9191" width="14" style="540" customWidth="1"/>
    <col min="9192" max="9192" width="17.88671875" style="540" customWidth="1"/>
    <col min="9193" max="9193" width="45" style="540" bestFit="1" customWidth="1"/>
    <col min="9194" max="9194" width="61.6640625" style="540" customWidth="1"/>
    <col min="9195" max="9195" width="20.5546875" style="540" customWidth="1"/>
    <col min="9196" max="9196" width="22.88671875" style="540" customWidth="1"/>
    <col min="9197" max="9197" width="25.109375" style="540" customWidth="1"/>
    <col min="9198" max="9445" width="9.88671875" style="540"/>
    <col min="9446" max="9446" width="8.44140625" style="540" customWidth="1"/>
    <col min="9447" max="9447" width="14" style="540" customWidth="1"/>
    <col min="9448" max="9448" width="17.88671875" style="540" customWidth="1"/>
    <col min="9449" max="9449" width="45" style="540" bestFit="1" customWidth="1"/>
    <col min="9450" max="9450" width="61.6640625" style="540" customWidth="1"/>
    <col min="9451" max="9451" width="20.5546875" style="540" customWidth="1"/>
    <col min="9452" max="9452" width="22.88671875" style="540" customWidth="1"/>
    <col min="9453" max="9453" width="25.109375" style="540" customWidth="1"/>
    <col min="9454" max="9701" width="9.88671875" style="540"/>
    <col min="9702" max="9702" width="8.44140625" style="540" customWidth="1"/>
    <col min="9703" max="9703" width="14" style="540" customWidth="1"/>
    <col min="9704" max="9704" width="17.88671875" style="540" customWidth="1"/>
    <col min="9705" max="9705" width="45" style="540" bestFit="1" customWidth="1"/>
    <col min="9706" max="9706" width="61.6640625" style="540" customWidth="1"/>
    <col min="9707" max="9707" width="20.5546875" style="540" customWidth="1"/>
    <col min="9708" max="9708" width="22.88671875" style="540" customWidth="1"/>
    <col min="9709" max="9709" width="25.109375" style="540" customWidth="1"/>
    <col min="9710" max="9957" width="9.88671875" style="540"/>
    <col min="9958" max="9958" width="8.44140625" style="540" customWidth="1"/>
    <col min="9959" max="9959" width="14" style="540" customWidth="1"/>
    <col min="9960" max="9960" width="17.88671875" style="540" customWidth="1"/>
    <col min="9961" max="9961" width="45" style="540" bestFit="1" customWidth="1"/>
    <col min="9962" max="9962" width="61.6640625" style="540" customWidth="1"/>
    <col min="9963" max="9963" width="20.5546875" style="540" customWidth="1"/>
    <col min="9964" max="9964" width="22.88671875" style="540" customWidth="1"/>
    <col min="9965" max="9965" width="25.109375" style="540" customWidth="1"/>
    <col min="9966" max="10213" width="9.88671875" style="540"/>
    <col min="10214" max="10214" width="8.44140625" style="540" customWidth="1"/>
    <col min="10215" max="10215" width="14" style="540" customWidth="1"/>
    <col min="10216" max="10216" width="17.88671875" style="540" customWidth="1"/>
    <col min="10217" max="10217" width="45" style="540" bestFit="1" customWidth="1"/>
    <col min="10218" max="10218" width="61.6640625" style="540" customWidth="1"/>
    <col min="10219" max="10219" width="20.5546875" style="540" customWidth="1"/>
    <col min="10220" max="10220" width="22.88671875" style="540" customWidth="1"/>
    <col min="10221" max="10221" width="25.109375" style="540" customWidth="1"/>
    <col min="10222" max="10469" width="9.88671875" style="540"/>
    <col min="10470" max="10470" width="8.44140625" style="540" customWidth="1"/>
    <col min="10471" max="10471" width="14" style="540" customWidth="1"/>
    <col min="10472" max="10472" width="17.88671875" style="540" customWidth="1"/>
    <col min="10473" max="10473" width="45" style="540" bestFit="1" customWidth="1"/>
    <col min="10474" max="10474" width="61.6640625" style="540" customWidth="1"/>
    <col min="10475" max="10475" width="20.5546875" style="540" customWidth="1"/>
    <col min="10476" max="10476" width="22.88671875" style="540" customWidth="1"/>
    <col min="10477" max="10477" width="25.109375" style="540" customWidth="1"/>
    <col min="10478" max="10725" width="9.88671875" style="540"/>
    <col min="10726" max="10726" width="8.44140625" style="540" customWidth="1"/>
    <col min="10727" max="10727" width="14" style="540" customWidth="1"/>
    <col min="10728" max="10728" width="17.88671875" style="540" customWidth="1"/>
    <col min="10729" max="10729" width="45" style="540" bestFit="1" customWidth="1"/>
    <col min="10730" max="10730" width="61.6640625" style="540" customWidth="1"/>
    <col min="10731" max="10731" width="20.5546875" style="540" customWidth="1"/>
    <col min="10732" max="10732" width="22.88671875" style="540" customWidth="1"/>
    <col min="10733" max="10733" width="25.109375" style="540" customWidth="1"/>
    <col min="10734" max="10981" width="9.88671875" style="540"/>
    <col min="10982" max="10982" width="8.44140625" style="540" customWidth="1"/>
    <col min="10983" max="10983" width="14" style="540" customWidth="1"/>
    <col min="10984" max="10984" width="17.88671875" style="540" customWidth="1"/>
    <col min="10985" max="10985" width="45" style="540" bestFit="1" customWidth="1"/>
    <col min="10986" max="10986" width="61.6640625" style="540" customWidth="1"/>
    <col min="10987" max="10987" width="20.5546875" style="540" customWidth="1"/>
    <col min="10988" max="10988" width="22.88671875" style="540" customWidth="1"/>
    <col min="10989" max="10989" width="25.109375" style="540" customWidth="1"/>
    <col min="10990" max="11237" width="9.88671875" style="540"/>
    <col min="11238" max="11238" width="8.44140625" style="540" customWidth="1"/>
    <col min="11239" max="11239" width="14" style="540" customWidth="1"/>
    <col min="11240" max="11240" width="17.88671875" style="540" customWidth="1"/>
    <col min="11241" max="11241" width="45" style="540" bestFit="1" customWidth="1"/>
    <col min="11242" max="11242" width="61.6640625" style="540" customWidth="1"/>
    <col min="11243" max="11243" width="20.5546875" style="540" customWidth="1"/>
    <col min="11244" max="11244" width="22.88671875" style="540" customWidth="1"/>
    <col min="11245" max="11245" width="25.109375" style="540" customWidth="1"/>
    <col min="11246" max="11493" width="9.88671875" style="540"/>
    <col min="11494" max="11494" width="8.44140625" style="540" customWidth="1"/>
    <col min="11495" max="11495" width="14" style="540" customWidth="1"/>
    <col min="11496" max="11496" width="17.88671875" style="540" customWidth="1"/>
    <col min="11497" max="11497" width="45" style="540" bestFit="1" customWidth="1"/>
    <col min="11498" max="11498" width="61.6640625" style="540" customWidth="1"/>
    <col min="11499" max="11499" width="20.5546875" style="540" customWidth="1"/>
    <col min="11500" max="11500" width="22.88671875" style="540" customWidth="1"/>
    <col min="11501" max="11501" width="25.109375" style="540" customWidth="1"/>
    <col min="11502" max="11749" width="9.88671875" style="540"/>
    <col min="11750" max="11750" width="8.44140625" style="540" customWidth="1"/>
    <col min="11751" max="11751" width="14" style="540" customWidth="1"/>
    <col min="11752" max="11752" width="17.88671875" style="540" customWidth="1"/>
    <col min="11753" max="11753" width="45" style="540" bestFit="1" customWidth="1"/>
    <col min="11754" max="11754" width="61.6640625" style="540" customWidth="1"/>
    <col min="11755" max="11755" width="20.5546875" style="540" customWidth="1"/>
    <col min="11756" max="11756" width="22.88671875" style="540" customWidth="1"/>
    <col min="11757" max="11757" width="25.109375" style="540" customWidth="1"/>
    <col min="11758" max="12005" width="9.88671875" style="540"/>
    <col min="12006" max="12006" width="8.44140625" style="540" customWidth="1"/>
    <col min="12007" max="12007" width="14" style="540" customWidth="1"/>
    <col min="12008" max="12008" width="17.88671875" style="540" customWidth="1"/>
    <col min="12009" max="12009" width="45" style="540" bestFit="1" customWidth="1"/>
    <col min="12010" max="12010" width="61.6640625" style="540" customWidth="1"/>
    <col min="12011" max="12011" width="20.5546875" style="540" customWidth="1"/>
    <col min="12012" max="12012" width="22.88671875" style="540" customWidth="1"/>
    <col min="12013" max="12013" width="25.109375" style="540" customWidth="1"/>
    <col min="12014" max="12261" width="9.88671875" style="540"/>
    <col min="12262" max="12262" width="8.44140625" style="540" customWidth="1"/>
    <col min="12263" max="12263" width="14" style="540" customWidth="1"/>
    <col min="12264" max="12264" width="17.88671875" style="540" customWidth="1"/>
    <col min="12265" max="12265" width="45" style="540" bestFit="1" customWidth="1"/>
    <col min="12266" max="12266" width="61.6640625" style="540" customWidth="1"/>
    <col min="12267" max="12267" width="20.5546875" style="540" customWidth="1"/>
    <col min="12268" max="12268" width="22.88671875" style="540" customWidth="1"/>
    <col min="12269" max="12269" width="25.109375" style="540" customWidth="1"/>
    <col min="12270" max="12517" width="9.88671875" style="540"/>
    <col min="12518" max="12518" width="8.44140625" style="540" customWidth="1"/>
    <col min="12519" max="12519" width="14" style="540" customWidth="1"/>
    <col min="12520" max="12520" width="17.88671875" style="540" customWidth="1"/>
    <col min="12521" max="12521" width="45" style="540" bestFit="1" customWidth="1"/>
    <col min="12522" max="12522" width="61.6640625" style="540" customWidth="1"/>
    <col min="12523" max="12523" width="20.5546875" style="540" customWidth="1"/>
    <col min="12524" max="12524" width="22.88671875" style="540" customWidth="1"/>
    <col min="12525" max="12525" width="25.109375" style="540" customWidth="1"/>
    <col min="12526" max="12773" width="9.88671875" style="540"/>
    <col min="12774" max="12774" width="8.44140625" style="540" customWidth="1"/>
    <col min="12775" max="12775" width="14" style="540" customWidth="1"/>
    <col min="12776" max="12776" width="17.88671875" style="540" customWidth="1"/>
    <col min="12777" max="12777" width="45" style="540" bestFit="1" customWidth="1"/>
    <col min="12778" max="12778" width="61.6640625" style="540" customWidth="1"/>
    <col min="12779" max="12779" width="20.5546875" style="540" customWidth="1"/>
    <col min="12780" max="12780" width="22.88671875" style="540" customWidth="1"/>
    <col min="12781" max="12781" width="25.109375" style="540" customWidth="1"/>
    <col min="12782" max="13029" width="9.88671875" style="540"/>
    <col min="13030" max="13030" width="8.44140625" style="540" customWidth="1"/>
    <col min="13031" max="13031" width="14" style="540" customWidth="1"/>
    <col min="13032" max="13032" width="17.88671875" style="540" customWidth="1"/>
    <col min="13033" max="13033" width="45" style="540" bestFit="1" customWidth="1"/>
    <col min="13034" max="13034" width="61.6640625" style="540" customWidth="1"/>
    <col min="13035" max="13035" width="20.5546875" style="540" customWidth="1"/>
    <col min="13036" max="13036" width="22.88671875" style="540" customWidth="1"/>
    <col min="13037" max="13037" width="25.109375" style="540" customWidth="1"/>
    <col min="13038" max="13285" width="9.88671875" style="540"/>
    <col min="13286" max="13286" width="8.44140625" style="540" customWidth="1"/>
    <col min="13287" max="13287" width="14" style="540" customWidth="1"/>
    <col min="13288" max="13288" width="17.88671875" style="540" customWidth="1"/>
    <col min="13289" max="13289" width="45" style="540" bestFit="1" customWidth="1"/>
    <col min="13290" max="13290" width="61.6640625" style="540" customWidth="1"/>
    <col min="13291" max="13291" width="20.5546875" style="540" customWidth="1"/>
    <col min="13292" max="13292" width="22.88671875" style="540" customWidth="1"/>
    <col min="13293" max="13293" width="25.109375" style="540" customWidth="1"/>
    <col min="13294" max="13541" width="9.88671875" style="540"/>
    <col min="13542" max="13542" width="8.44140625" style="540" customWidth="1"/>
    <col min="13543" max="13543" width="14" style="540" customWidth="1"/>
    <col min="13544" max="13544" width="17.88671875" style="540" customWidth="1"/>
    <col min="13545" max="13545" width="45" style="540" bestFit="1" customWidth="1"/>
    <col min="13546" max="13546" width="61.6640625" style="540" customWidth="1"/>
    <col min="13547" max="13547" width="20.5546875" style="540" customWidth="1"/>
    <col min="13548" max="13548" width="22.88671875" style="540" customWidth="1"/>
    <col min="13549" max="13549" width="25.109375" style="540" customWidth="1"/>
    <col min="13550" max="13797" width="9.88671875" style="540"/>
    <col min="13798" max="13798" width="8.44140625" style="540" customWidth="1"/>
    <col min="13799" max="13799" width="14" style="540" customWidth="1"/>
    <col min="13800" max="13800" width="17.88671875" style="540" customWidth="1"/>
    <col min="13801" max="13801" width="45" style="540" bestFit="1" customWidth="1"/>
    <col min="13802" max="13802" width="61.6640625" style="540" customWidth="1"/>
    <col min="13803" max="13803" width="20.5546875" style="540" customWidth="1"/>
    <col min="13804" max="13804" width="22.88671875" style="540" customWidth="1"/>
    <col min="13805" max="13805" width="25.109375" style="540" customWidth="1"/>
    <col min="13806" max="14053" width="9.88671875" style="540"/>
    <col min="14054" max="14054" width="8.44140625" style="540" customWidth="1"/>
    <col min="14055" max="14055" width="14" style="540" customWidth="1"/>
    <col min="14056" max="14056" width="17.88671875" style="540" customWidth="1"/>
    <col min="14057" max="14057" width="45" style="540" bestFit="1" customWidth="1"/>
    <col min="14058" max="14058" width="61.6640625" style="540" customWidth="1"/>
    <col min="14059" max="14059" width="20.5546875" style="540" customWidth="1"/>
    <col min="14060" max="14060" width="22.88671875" style="540" customWidth="1"/>
    <col min="14061" max="14061" width="25.109375" style="540" customWidth="1"/>
    <col min="14062" max="14309" width="9.88671875" style="540"/>
    <col min="14310" max="14310" width="8.44140625" style="540" customWidth="1"/>
    <col min="14311" max="14311" width="14" style="540" customWidth="1"/>
    <col min="14312" max="14312" width="17.88671875" style="540" customWidth="1"/>
    <col min="14313" max="14313" width="45" style="540" bestFit="1" customWidth="1"/>
    <col min="14314" max="14314" width="61.6640625" style="540" customWidth="1"/>
    <col min="14315" max="14315" width="20.5546875" style="540" customWidth="1"/>
    <col min="14316" max="14316" width="22.88671875" style="540" customWidth="1"/>
    <col min="14317" max="14317" width="25.109375" style="540" customWidth="1"/>
    <col min="14318" max="14565" width="9.88671875" style="540"/>
    <col min="14566" max="14566" width="8.44140625" style="540" customWidth="1"/>
    <col min="14567" max="14567" width="14" style="540" customWidth="1"/>
    <col min="14568" max="14568" width="17.88671875" style="540" customWidth="1"/>
    <col min="14569" max="14569" width="45" style="540" bestFit="1" customWidth="1"/>
    <col min="14570" max="14570" width="61.6640625" style="540" customWidth="1"/>
    <col min="14571" max="14571" width="20.5546875" style="540" customWidth="1"/>
    <col min="14572" max="14572" width="22.88671875" style="540" customWidth="1"/>
    <col min="14573" max="14573" width="25.109375" style="540" customWidth="1"/>
    <col min="14574" max="14821" width="9.88671875" style="540"/>
    <col min="14822" max="14822" width="8.44140625" style="540" customWidth="1"/>
    <col min="14823" max="14823" width="14" style="540" customWidth="1"/>
    <col min="14824" max="14824" width="17.88671875" style="540" customWidth="1"/>
    <col min="14825" max="14825" width="45" style="540" bestFit="1" customWidth="1"/>
    <col min="14826" max="14826" width="61.6640625" style="540" customWidth="1"/>
    <col min="14827" max="14827" width="20.5546875" style="540" customWidth="1"/>
    <col min="14828" max="14828" width="22.88671875" style="540" customWidth="1"/>
    <col min="14829" max="14829" width="25.109375" style="540" customWidth="1"/>
    <col min="14830" max="15077" width="9.88671875" style="540"/>
    <col min="15078" max="15078" width="8.44140625" style="540" customWidth="1"/>
    <col min="15079" max="15079" width="14" style="540" customWidth="1"/>
    <col min="15080" max="15080" width="17.88671875" style="540" customWidth="1"/>
    <col min="15081" max="15081" width="45" style="540" bestFit="1" customWidth="1"/>
    <col min="15082" max="15082" width="61.6640625" style="540" customWidth="1"/>
    <col min="15083" max="15083" width="20.5546875" style="540" customWidth="1"/>
    <col min="15084" max="15084" width="22.88671875" style="540" customWidth="1"/>
    <col min="15085" max="15085" width="25.109375" style="540" customWidth="1"/>
    <col min="15086" max="15333" width="9.88671875" style="540"/>
    <col min="15334" max="15334" width="8.44140625" style="540" customWidth="1"/>
    <col min="15335" max="15335" width="14" style="540" customWidth="1"/>
    <col min="15336" max="15336" width="17.88671875" style="540" customWidth="1"/>
    <col min="15337" max="15337" width="45" style="540" bestFit="1" customWidth="1"/>
    <col min="15338" max="15338" width="61.6640625" style="540" customWidth="1"/>
    <col min="15339" max="15339" width="20.5546875" style="540" customWidth="1"/>
    <col min="15340" max="15340" width="22.88671875" style="540" customWidth="1"/>
    <col min="15341" max="15341" width="25.109375" style="540" customWidth="1"/>
    <col min="15342" max="15589" width="9.88671875" style="540"/>
    <col min="15590" max="15590" width="8.44140625" style="540" customWidth="1"/>
    <col min="15591" max="15591" width="14" style="540" customWidth="1"/>
    <col min="15592" max="15592" width="17.88671875" style="540" customWidth="1"/>
    <col min="15593" max="15593" width="45" style="540" bestFit="1" customWidth="1"/>
    <col min="15594" max="15594" width="61.6640625" style="540" customWidth="1"/>
    <col min="15595" max="15595" width="20.5546875" style="540" customWidth="1"/>
    <col min="15596" max="15596" width="22.88671875" style="540" customWidth="1"/>
    <col min="15597" max="15597" width="25.109375" style="540" customWidth="1"/>
    <col min="15598" max="15845" width="9.88671875" style="540"/>
    <col min="15846" max="15846" width="8.44140625" style="540" customWidth="1"/>
    <col min="15847" max="15847" width="14" style="540" customWidth="1"/>
    <col min="15848" max="15848" width="17.88671875" style="540" customWidth="1"/>
    <col min="15849" max="15849" width="45" style="540" bestFit="1" customWidth="1"/>
    <col min="15850" max="15850" width="61.6640625" style="540" customWidth="1"/>
    <col min="15851" max="15851" width="20.5546875" style="540" customWidth="1"/>
    <col min="15852" max="15852" width="22.88671875" style="540" customWidth="1"/>
    <col min="15853" max="15853" width="25.109375" style="540" customWidth="1"/>
    <col min="15854" max="16101" width="9.88671875" style="540"/>
    <col min="16102" max="16102" width="8.44140625" style="540" customWidth="1"/>
    <col min="16103" max="16103" width="14" style="540" customWidth="1"/>
    <col min="16104" max="16104" width="17.88671875" style="540" customWidth="1"/>
    <col min="16105" max="16105" width="45" style="540" bestFit="1" customWidth="1"/>
    <col min="16106" max="16106" width="61.6640625" style="540" customWidth="1"/>
    <col min="16107" max="16107" width="20.5546875" style="540" customWidth="1"/>
    <col min="16108" max="16108" width="22.88671875" style="540" customWidth="1"/>
    <col min="16109" max="16109" width="25.109375" style="540" customWidth="1"/>
    <col min="16110" max="16384" width="9.88671875" style="540"/>
  </cols>
  <sheetData>
    <row r="1" spans="1:10" s="573" customFormat="1" ht="40.200000000000003" customHeight="1">
      <c r="A1" s="571" t="s">
        <v>433</v>
      </c>
      <c r="B1" s="572"/>
      <c r="C1" s="558"/>
      <c r="D1" s="558"/>
      <c r="E1" s="558"/>
      <c r="F1" s="558"/>
      <c r="G1" s="558"/>
      <c r="H1" s="558"/>
      <c r="I1" s="558"/>
      <c r="J1" s="558"/>
    </row>
    <row r="2" spans="1:10" s="559" customFormat="1" ht="19.95" customHeight="1">
      <c r="A2" s="571"/>
      <c r="B2" s="570"/>
      <c r="C2" s="558"/>
      <c r="D2" s="558"/>
      <c r="E2" s="558"/>
      <c r="F2" s="558"/>
      <c r="G2" s="558"/>
      <c r="H2" s="558"/>
      <c r="I2" s="558"/>
      <c r="J2" s="558"/>
    </row>
    <row r="3" spans="1:10" s="559" customFormat="1" ht="39.6" customHeight="1">
      <c r="A3" s="558"/>
      <c r="B3" s="1401" t="s">
        <v>434</v>
      </c>
      <c r="C3" s="1401"/>
      <c r="D3" s="1401"/>
      <c r="E3" s="1401"/>
      <c r="F3" s="1401"/>
      <c r="G3" s="1401"/>
      <c r="H3" s="1401"/>
      <c r="I3" s="1401"/>
      <c r="J3" s="558"/>
    </row>
    <row r="4" spans="1:10" s="559" customFormat="1" ht="25.2" customHeight="1">
      <c r="A4" s="558"/>
      <c r="B4" s="1397" t="s">
        <v>435</v>
      </c>
      <c r="C4" s="1398"/>
      <c r="D4" s="1398"/>
      <c r="E4" s="1398"/>
      <c r="F4" s="1398"/>
      <c r="G4" s="1398"/>
      <c r="H4" s="1398"/>
      <c r="I4" s="1399"/>
      <c r="J4" s="558"/>
    </row>
    <row r="5" spans="1:10" s="559" customFormat="1" ht="25.2" customHeight="1">
      <c r="A5" s="558"/>
      <c r="B5" s="560" t="s">
        <v>436</v>
      </c>
      <c r="C5" s="1397" t="s">
        <v>437</v>
      </c>
      <c r="D5" s="1398"/>
      <c r="E5" s="1398"/>
      <c r="F5" s="1398"/>
      <c r="G5" s="1398"/>
      <c r="H5" s="1398"/>
      <c r="I5" s="1399"/>
      <c r="J5" s="558"/>
    </row>
    <row r="6" spans="1:10" s="559" customFormat="1" ht="25.2" customHeight="1">
      <c r="A6" s="558"/>
      <c r="B6" s="560" t="s">
        <v>438</v>
      </c>
      <c r="C6" s="1397" t="s">
        <v>439</v>
      </c>
      <c r="D6" s="1398"/>
      <c r="E6" s="1398"/>
      <c r="F6" s="1398"/>
      <c r="G6" s="1398"/>
      <c r="H6" s="1398"/>
      <c r="I6" s="1399"/>
      <c r="J6" s="558"/>
    </row>
    <row r="7" spans="1:10" s="559" customFormat="1" ht="25.2" customHeight="1">
      <c r="A7" s="558"/>
      <c r="B7" s="560" t="s">
        <v>440</v>
      </c>
      <c r="C7" s="1397" t="s">
        <v>441</v>
      </c>
      <c r="D7" s="1398"/>
      <c r="E7" s="1398"/>
      <c r="F7" s="1398"/>
      <c r="G7" s="1398"/>
      <c r="H7" s="1398"/>
      <c r="I7" s="1399"/>
      <c r="J7" s="558"/>
    </row>
    <row r="8" spans="1:10" s="559" customFormat="1" ht="25.2" customHeight="1">
      <c r="A8" s="558"/>
      <c r="B8" s="561"/>
      <c r="C8" s="562"/>
      <c r="D8" s="563"/>
      <c r="E8" s="563"/>
      <c r="F8" s="563"/>
      <c r="G8" s="563"/>
      <c r="H8" s="563"/>
      <c r="I8" s="563"/>
      <c r="J8" s="558"/>
    </row>
    <row r="9" spans="1:10" s="559" customFormat="1" ht="36" customHeight="1">
      <c r="A9" s="558"/>
      <c r="B9" s="1401" t="s">
        <v>442</v>
      </c>
      <c r="C9" s="1401"/>
      <c r="D9" s="1401"/>
      <c r="E9" s="1401"/>
      <c r="F9" s="1401"/>
      <c r="G9" s="1401"/>
      <c r="H9" s="1401"/>
      <c r="I9" s="1401"/>
      <c r="J9" s="558"/>
    </row>
    <row r="10" spans="1:10" s="559" customFormat="1" ht="25.2" customHeight="1">
      <c r="A10" s="558"/>
      <c r="B10" s="1397" t="s">
        <v>443</v>
      </c>
      <c r="C10" s="1398"/>
      <c r="D10" s="1398"/>
      <c r="E10" s="1398"/>
      <c r="F10" s="1398"/>
      <c r="G10" s="1398"/>
      <c r="H10" s="1398"/>
      <c r="I10" s="1399"/>
      <c r="J10" s="558"/>
    </row>
    <row r="11" spans="1:10" s="559" customFormat="1" ht="56.4" customHeight="1">
      <c r="A11" s="558"/>
      <c r="B11" s="1402" t="s">
        <v>436</v>
      </c>
      <c r="C11" s="1394" t="s">
        <v>444</v>
      </c>
      <c r="D11" s="1395"/>
      <c r="E11" s="1395"/>
      <c r="F11" s="1395"/>
      <c r="G11" s="1395"/>
      <c r="H11" s="1395"/>
      <c r="I11" s="1396"/>
      <c r="J11" s="558"/>
    </row>
    <row r="12" spans="1:10" s="559" customFormat="1" ht="54.6" customHeight="1">
      <c r="A12" s="558"/>
      <c r="B12" s="1402"/>
      <c r="C12" s="1403" t="s">
        <v>445</v>
      </c>
      <c r="D12" s="560" t="s">
        <v>145</v>
      </c>
      <c r="E12" s="1394" t="s">
        <v>446</v>
      </c>
      <c r="F12" s="1395"/>
      <c r="G12" s="1395"/>
      <c r="H12" s="1395"/>
      <c r="I12" s="1396"/>
    </row>
    <row r="13" spans="1:10" s="559" customFormat="1" ht="32.4" customHeight="1">
      <c r="A13" s="558"/>
      <c r="B13" s="1402"/>
      <c r="C13" s="1404"/>
      <c r="D13" s="560" t="s">
        <v>148</v>
      </c>
      <c r="E13" s="1394" t="s">
        <v>447</v>
      </c>
      <c r="F13" s="1395"/>
      <c r="G13" s="1395"/>
      <c r="H13" s="1395"/>
      <c r="I13" s="1396"/>
    </row>
    <row r="14" spans="1:10" s="559" customFormat="1" ht="25.2" customHeight="1">
      <c r="A14" s="558"/>
      <c r="B14" s="560" t="s">
        <v>438</v>
      </c>
      <c r="C14" s="1397" t="s">
        <v>448</v>
      </c>
      <c r="D14" s="1398"/>
      <c r="E14" s="1398"/>
      <c r="F14" s="1398"/>
      <c r="G14" s="1398"/>
      <c r="H14" s="1398"/>
      <c r="I14" s="1399"/>
      <c r="J14" s="558"/>
    </row>
    <row r="15" spans="1:10" s="559" customFormat="1" ht="25.2" customHeight="1">
      <c r="A15" s="558"/>
      <c r="B15" s="558"/>
      <c r="C15" s="558"/>
      <c r="D15" s="558"/>
      <c r="E15" s="558"/>
      <c r="F15" s="558"/>
      <c r="G15" s="558"/>
      <c r="H15" s="558"/>
      <c r="I15" s="558"/>
      <c r="J15" s="558"/>
    </row>
    <row r="16" spans="1:10" s="559" customFormat="1" ht="32.4" customHeight="1">
      <c r="A16" s="558"/>
      <c r="B16" s="574" t="s">
        <v>449</v>
      </c>
      <c r="C16" s="562"/>
      <c r="D16" s="562"/>
      <c r="E16" s="562"/>
      <c r="F16" s="562"/>
      <c r="G16" s="562"/>
      <c r="H16" s="562"/>
      <c r="I16" s="562"/>
      <c r="J16" s="564"/>
    </row>
    <row r="17" spans="1:10" s="559" customFormat="1" ht="25.2" customHeight="1">
      <c r="A17" s="558"/>
      <c r="B17" s="565" t="s">
        <v>436</v>
      </c>
      <c r="C17" s="1394" t="s">
        <v>450</v>
      </c>
      <c r="D17" s="1395"/>
      <c r="E17" s="1395"/>
      <c r="F17" s="1395"/>
      <c r="G17" s="1395"/>
      <c r="H17" s="1395"/>
      <c r="I17" s="1396"/>
      <c r="J17" s="566"/>
    </row>
    <row r="18" spans="1:10" s="559" customFormat="1" ht="49.95" customHeight="1">
      <c r="A18" s="558"/>
      <c r="B18" s="567"/>
      <c r="C18" s="1403" t="s">
        <v>451</v>
      </c>
      <c r="D18" s="560" t="s">
        <v>145</v>
      </c>
      <c r="E18" s="1394" t="s">
        <v>452</v>
      </c>
      <c r="F18" s="1395"/>
      <c r="G18" s="1395"/>
      <c r="H18" s="1395"/>
      <c r="I18" s="1396"/>
    </row>
    <row r="19" spans="1:10" s="559" customFormat="1" ht="76.2" customHeight="1">
      <c r="A19" s="558"/>
      <c r="B19" s="567"/>
      <c r="C19" s="1405"/>
      <c r="D19" s="560" t="s">
        <v>148</v>
      </c>
      <c r="E19" s="1394" t="s">
        <v>453</v>
      </c>
      <c r="F19" s="1395"/>
      <c r="G19" s="1395"/>
      <c r="H19" s="1395"/>
      <c r="I19" s="1396"/>
    </row>
    <row r="20" spans="1:10" s="559" customFormat="1" ht="78.599999999999994" customHeight="1">
      <c r="A20" s="558"/>
      <c r="B20" s="568"/>
      <c r="C20" s="1404"/>
      <c r="D20" s="560" t="s">
        <v>151</v>
      </c>
      <c r="E20" s="1394" t="s">
        <v>454</v>
      </c>
      <c r="F20" s="1395"/>
      <c r="G20" s="1395"/>
      <c r="H20" s="1395"/>
      <c r="I20" s="1396"/>
    </row>
    <row r="21" spans="1:10" s="559" customFormat="1" ht="25.2" customHeight="1">
      <c r="A21" s="558"/>
      <c r="B21" s="568" t="s">
        <v>438</v>
      </c>
      <c r="C21" s="1400" t="s">
        <v>448</v>
      </c>
      <c r="D21" s="1400"/>
      <c r="E21" s="1400"/>
      <c r="F21" s="1400"/>
      <c r="G21" s="1400"/>
      <c r="H21" s="1400"/>
      <c r="I21" s="1400"/>
      <c r="J21" s="569"/>
    </row>
    <row r="22" spans="1:10" ht="15.75" customHeight="1">
      <c r="A22" s="61"/>
      <c r="B22" s="61"/>
      <c r="C22" s="61"/>
      <c r="D22" s="61"/>
      <c r="E22" s="61"/>
      <c r="F22" s="61"/>
      <c r="G22" s="61"/>
      <c r="H22" s="61"/>
      <c r="I22" s="61"/>
      <c r="J22" s="61"/>
    </row>
    <row r="23" spans="1:10" ht="40.200000000000003" customHeight="1">
      <c r="A23" s="535" t="s">
        <v>455</v>
      </c>
      <c r="B23" s="536"/>
      <c r="C23" s="536"/>
      <c r="D23" s="536"/>
      <c r="E23" s="536"/>
      <c r="F23" s="536"/>
      <c r="G23" s="536"/>
      <c r="H23" s="536"/>
      <c r="I23" s="536"/>
      <c r="J23" s="537"/>
    </row>
    <row r="24" spans="1:10" ht="19.95" customHeight="1">
      <c r="A24" s="538"/>
      <c r="B24" s="539"/>
      <c r="C24" s="539"/>
      <c r="D24" s="539"/>
      <c r="E24" s="539"/>
      <c r="F24" s="539"/>
      <c r="G24" s="539"/>
      <c r="H24" s="539"/>
      <c r="I24" s="539"/>
    </row>
    <row r="25" spans="1:10" ht="40.200000000000003" customHeight="1">
      <c r="A25" s="535" t="s">
        <v>456</v>
      </c>
      <c r="B25" s="539"/>
      <c r="C25" s="539"/>
      <c r="D25" s="539"/>
      <c r="E25" s="539"/>
      <c r="F25" s="539"/>
      <c r="G25" s="539"/>
      <c r="H25" s="539"/>
      <c r="I25" s="539"/>
    </row>
    <row r="26" spans="1:10" ht="42">
      <c r="A26" s="541" t="s">
        <v>457</v>
      </c>
      <c r="B26" s="542" t="s">
        <v>458</v>
      </c>
      <c r="C26" s="542" t="s">
        <v>459</v>
      </c>
      <c r="D26" s="1416" t="s">
        <v>460</v>
      </c>
      <c r="E26" s="1417"/>
      <c r="F26" s="542" t="s">
        <v>461</v>
      </c>
      <c r="G26" s="543" t="s">
        <v>462</v>
      </c>
      <c r="H26" s="543" t="s">
        <v>463</v>
      </c>
      <c r="I26" s="543" t="s">
        <v>464</v>
      </c>
    </row>
    <row r="27" spans="1:10" ht="115.2" customHeight="1">
      <c r="A27" s="544" t="s">
        <v>465</v>
      </c>
      <c r="B27" s="545" t="s">
        <v>466</v>
      </c>
      <c r="C27" s="546" t="s">
        <v>467</v>
      </c>
      <c r="D27" s="1413" t="s">
        <v>468</v>
      </c>
      <c r="E27" s="1414"/>
      <c r="F27" s="546" t="s">
        <v>469</v>
      </c>
      <c r="G27" s="546" t="s">
        <v>470</v>
      </c>
      <c r="H27" s="546" t="s">
        <v>471</v>
      </c>
      <c r="I27" s="546" t="s">
        <v>472</v>
      </c>
    </row>
    <row r="28" spans="1:10" ht="145.94999999999999" customHeight="1">
      <c r="A28" s="544" t="s">
        <v>465</v>
      </c>
      <c r="B28" s="545" t="s">
        <v>473</v>
      </c>
      <c r="C28" s="546" t="s">
        <v>474</v>
      </c>
      <c r="D28" s="1413" t="s">
        <v>475</v>
      </c>
      <c r="E28" s="1414"/>
      <c r="F28" s="546" t="s">
        <v>476</v>
      </c>
      <c r="G28" s="546" t="s">
        <v>477</v>
      </c>
      <c r="H28" s="546" t="s">
        <v>478</v>
      </c>
      <c r="I28" s="546" t="s">
        <v>472</v>
      </c>
    </row>
    <row r="29" spans="1:10" ht="168">
      <c r="A29" s="544" t="s">
        <v>479</v>
      </c>
      <c r="B29" s="545" t="s">
        <v>480</v>
      </c>
      <c r="C29" s="546" t="s">
        <v>481</v>
      </c>
      <c r="D29" s="1413" t="s">
        <v>482</v>
      </c>
      <c r="E29" s="1414"/>
      <c r="F29" s="546" t="s">
        <v>483</v>
      </c>
      <c r="G29" s="546" t="s">
        <v>484</v>
      </c>
      <c r="H29" s="546" t="s">
        <v>485</v>
      </c>
      <c r="I29" s="546" t="s">
        <v>486</v>
      </c>
    </row>
    <row r="30" spans="1:10" ht="147">
      <c r="A30" s="544" t="s">
        <v>487</v>
      </c>
      <c r="B30" s="541"/>
      <c r="C30" s="546" t="s">
        <v>488</v>
      </c>
      <c r="D30" s="1413" t="s">
        <v>489</v>
      </c>
      <c r="E30" s="1414"/>
      <c r="F30" s="546" t="s">
        <v>490</v>
      </c>
      <c r="G30" s="546" t="s">
        <v>491</v>
      </c>
      <c r="H30" s="546" t="s">
        <v>492</v>
      </c>
      <c r="I30" s="546" t="s">
        <v>493</v>
      </c>
    </row>
    <row r="31" spans="1:10" ht="147">
      <c r="A31" s="544" t="s">
        <v>494</v>
      </c>
      <c r="B31" s="541"/>
      <c r="C31" s="546" t="s">
        <v>495</v>
      </c>
      <c r="D31" s="1413" t="s">
        <v>496</v>
      </c>
      <c r="E31" s="1414"/>
      <c r="F31" s="546" t="s">
        <v>497</v>
      </c>
      <c r="G31" s="546" t="s">
        <v>498</v>
      </c>
      <c r="H31" s="546" t="s">
        <v>499</v>
      </c>
      <c r="I31" s="546" t="s">
        <v>500</v>
      </c>
    </row>
    <row r="32" spans="1:10" ht="23.4">
      <c r="A32" s="1409" t="s">
        <v>501</v>
      </c>
      <c r="B32" s="1409"/>
      <c r="C32" s="1409"/>
      <c r="D32" s="1409"/>
      <c r="E32" s="1409"/>
      <c r="F32" s="1409"/>
      <c r="G32" s="1409"/>
      <c r="H32" s="1409"/>
      <c r="I32" s="1409"/>
    </row>
    <row r="33" spans="1:9" ht="23.4">
      <c r="A33" s="547"/>
      <c r="B33" s="547"/>
      <c r="C33" s="547"/>
      <c r="D33" s="547"/>
      <c r="E33" s="547"/>
      <c r="F33" s="547"/>
      <c r="G33" s="547"/>
      <c r="H33" s="547"/>
      <c r="I33" s="547"/>
    </row>
    <row r="34" spans="1:9" ht="23.4">
      <c r="A34" s="548" t="s">
        <v>502</v>
      </c>
      <c r="B34" s="548"/>
      <c r="C34" s="548"/>
      <c r="D34" s="548"/>
      <c r="E34" s="548"/>
      <c r="F34" s="548"/>
      <c r="G34" s="548"/>
      <c r="H34" s="548"/>
      <c r="I34" s="548"/>
    </row>
    <row r="35" spans="1:9" ht="23.4">
      <c r="A35" s="1406" t="s">
        <v>503</v>
      </c>
      <c r="B35" s="1407"/>
      <c r="C35" s="1407"/>
      <c r="D35" s="1407"/>
      <c r="E35" s="1407"/>
      <c r="F35" s="1407"/>
      <c r="G35" s="1407"/>
      <c r="H35" s="1407"/>
      <c r="I35" s="1408"/>
    </row>
    <row r="36" spans="1:9" ht="28.2">
      <c r="A36" s="549"/>
      <c r="B36" s="539"/>
      <c r="C36" s="539"/>
      <c r="D36" s="539"/>
      <c r="E36" s="539"/>
      <c r="F36" s="539"/>
      <c r="G36" s="539"/>
      <c r="H36" s="539"/>
      <c r="I36" s="539"/>
    </row>
    <row r="37" spans="1:9" ht="40.200000000000003" customHeight="1">
      <c r="A37" s="550" t="s">
        <v>504</v>
      </c>
      <c r="B37" s="539"/>
      <c r="C37" s="551"/>
      <c r="D37" s="551"/>
      <c r="E37" s="539"/>
      <c r="F37" s="539"/>
      <c r="G37" s="539"/>
      <c r="H37" s="539"/>
      <c r="I37" s="539"/>
    </row>
    <row r="38" spans="1:9" ht="46.8">
      <c r="A38" s="1410" t="s">
        <v>505</v>
      </c>
      <c r="B38" s="1411"/>
      <c r="C38" s="552" t="s">
        <v>459</v>
      </c>
      <c r="D38" s="553" t="s">
        <v>506</v>
      </c>
      <c r="E38" s="553" t="s">
        <v>507</v>
      </c>
      <c r="F38" s="553" t="s">
        <v>508</v>
      </c>
      <c r="G38" s="554"/>
      <c r="H38" s="554"/>
      <c r="I38" s="554"/>
    </row>
    <row r="39" spans="1:9" ht="93.6">
      <c r="A39" s="1412" t="s">
        <v>509</v>
      </c>
      <c r="B39" s="1411"/>
      <c r="C39" s="555" t="s">
        <v>481</v>
      </c>
      <c r="D39" s="555" t="s">
        <v>485</v>
      </c>
      <c r="E39" s="555" t="s">
        <v>510</v>
      </c>
      <c r="F39" s="555" t="s">
        <v>511</v>
      </c>
      <c r="G39" s="554"/>
      <c r="H39" s="554"/>
      <c r="I39" s="554"/>
    </row>
    <row r="40" spans="1:9" ht="82.2">
      <c r="A40" s="1412" t="s">
        <v>512</v>
      </c>
      <c r="B40" s="1411"/>
      <c r="C40" s="555" t="s">
        <v>488</v>
      </c>
      <c r="D40" s="555" t="s">
        <v>492</v>
      </c>
      <c r="E40" s="555" t="s">
        <v>513</v>
      </c>
      <c r="F40" s="556" t="s">
        <v>514</v>
      </c>
      <c r="G40" s="539"/>
      <c r="H40" s="539"/>
      <c r="I40" s="539"/>
    </row>
    <row r="41" spans="1:9" ht="82.2">
      <c r="A41" s="1412" t="s">
        <v>515</v>
      </c>
      <c r="B41" s="1411"/>
      <c r="C41" s="555" t="s">
        <v>495</v>
      </c>
      <c r="D41" s="555" t="s">
        <v>499</v>
      </c>
      <c r="E41" s="555" t="s">
        <v>516</v>
      </c>
      <c r="F41" s="556" t="s">
        <v>517</v>
      </c>
      <c r="G41" s="539"/>
      <c r="H41" s="539"/>
      <c r="I41" s="539"/>
    </row>
    <row r="42" spans="1:9">
      <c r="A42" s="539"/>
      <c r="B42" s="539"/>
      <c r="C42" s="539"/>
      <c r="D42" s="539"/>
      <c r="E42" s="539"/>
      <c r="F42" s="539"/>
      <c r="G42" s="539"/>
      <c r="H42" s="539"/>
      <c r="I42" s="539"/>
    </row>
    <row r="43" spans="1:9" ht="23.4">
      <c r="A43" s="1415" t="s">
        <v>501</v>
      </c>
      <c r="B43" s="1415"/>
      <c r="C43" s="1415"/>
      <c r="D43" s="1415"/>
      <c r="E43" s="1415"/>
      <c r="F43" s="1415"/>
      <c r="G43" s="1415"/>
      <c r="H43" s="1415"/>
      <c r="I43" s="1415"/>
    </row>
    <row r="44" spans="1:9" ht="23.4">
      <c r="A44" s="548" t="s">
        <v>502</v>
      </c>
      <c r="B44" s="548"/>
      <c r="C44" s="548"/>
      <c r="D44" s="548"/>
      <c r="E44" s="548"/>
      <c r="F44" s="548"/>
      <c r="G44" s="548"/>
      <c r="H44" s="548"/>
      <c r="I44" s="548"/>
    </row>
    <row r="45" spans="1:9" ht="23.4">
      <c r="A45" s="1406" t="s">
        <v>503</v>
      </c>
      <c r="B45" s="1407"/>
      <c r="C45" s="1407"/>
      <c r="D45" s="1407"/>
      <c r="E45" s="1407"/>
      <c r="F45" s="1407"/>
      <c r="G45" s="1407"/>
      <c r="H45" s="1407"/>
      <c r="I45" s="1408"/>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D30:E30"/>
    <mergeCell ref="E18:I18"/>
    <mergeCell ref="E19:I19"/>
    <mergeCell ref="E20:I20"/>
    <mergeCell ref="A43:I43"/>
    <mergeCell ref="D31:E31"/>
    <mergeCell ref="D26:E26"/>
    <mergeCell ref="D27:E27"/>
    <mergeCell ref="D28:E28"/>
    <mergeCell ref="D29:E29"/>
    <mergeCell ref="A45:I45"/>
    <mergeCell ref="A32:I32"/>
    <mergeCell ref="A35:I35"/>
    <mergeCell ref="A38:B38"/>
    <mergeCell ref="A39:B39"/>
    <mergeCell ref="A40:B40"/>
    <mergeCell ref="A41:B41"/>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topLeftCell="N1" zoomScale="115" zoomScaleNormal="115" zoomScaleSheetLayoutView="85" workbookViewId="0">
      <selection activeCell="AA12" sqref="AA12"/>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5546875" style="2" customWidth="1"/>
    <col min="9" max="10" width="9" style="1"/>
    <col min="11" max="11" width="10" style="1" customWidth="1"/>
    <col min="12" max="12" width="9.44140625" style="1" customWidth="1"/>
    <col min="13" max="13" width="11.33203125" customWidth="1"/>
    <col min="14" max="14" width="19.44140625" customWidth="1"/>
    <col min="18" max="18" width="33.33203125" style="10" customWidth="1"/>
    <col min="19" max="19" width="10.44140625" style="10" customWidth="1"/>
    <col min="20" max="20" width="7" style="10" customWidth="1"/>
    <col min="21" max="21" width="46.6640625" style="10" customWidth="1"/>
    <col min="22" max="22" width="11.5546875" style="10" customWidth="1"/>
    <col min="23" max="23" width="17.44140625" style="10" customWidth="1"/>
    <col min="24" max="24" width="9.5546875" style="10" customWidth="1"/>
    <col min="25" max="25" width="18.6640625" style="1" customWidth="1"/>
    <col min="26" max="26" width="9" style="1"/>
    <col min="27" max="27" width="85.6640625" style="1" customWidth="1"/>
    <col min="28" max="16384" width="9" style="1"/>
  </cols>
  <sheetData>
    <row r="1" spans="1:27" ht="13.8" thickBot="1">
      <c r="A1" s="1" t="s">
        <v>518</v>
      </c>
      <c r="D1" s="2"/>
      <c r="E1" s="2" t="s">
        <v>519</v>
      </c>
      <c r="G1" s="2" t="s">
        <v>520</v>
      </c>
      <c r="H1" s="1"/>
      <c r="J1" s="10" t="s">
        <v>521</v>
      </c>
      <c r="K1" s="10"/>
      <c r="T1" s="1"/>
      <c r="U1" s="1" t="s">
        <v>522</v>
      </c>
      <c r="V1" s="1"/>
      <c r="W1" s="2" t="s">
        <v>523</v>
      </c>
      <c r="X1" s="1"/>
      <c r="Y1" s="2" t="s">
        <v>524</v>
      </c>
      <c r="AA1" s="1" t="s">
        <v>525</v>
      </c>
    </row>
    <row r="2" spans="1:27" ht="24.6" thickBot="1">
      <c r="A2" s="618" t="s">
        <v>526</v>
      </c>
      <c r="B2" s="619" t="s">
        <v>527</v>
      </c>
      <c r="C2" s="123" t="s">
        <v>528</v>
      </c>
      <c r="E2" s="5" t="s">
        <v>47</v>
      </c>
      <c r="G2" s="5" t="s">
        <v>47</v>
      </c>
      <c r="H2" s="5" t="s">
        <v>529</v>
      </c>
      <c r="J2" s="14" t="s">
        <v>530</v>
      </c>
      <c r="K2" s="661" t="s">
        <v>531</v>
      </c>
      <c r="L2" s="658" t="s">
        <v>47</v>
      </c>
      <c r="M2" s="652" t="s">
        <v>532</v>
      </c>
      <c r="N2" s="654" t="s">
        <v>533</v>
      </c>
      <c r="O2" s="656">
        <v>0.7</v>
      </c>
      <c r="P2" s="633">
        <v>0.55000000000000004</v>
      </c>
      <c r="Q2" s="653">
        <v>0.45</v>
      </c>
      <c r="R2" s="645" t="s">
        <v>534</v>
      </c>
      <c r="S2" s="26" t="s">
        <v>535</v>
      </c>
      <c r="T2" s="1"/>
      <c r="U2" s="212" t="s">
        <v>135</v>
      </c>
      <c r="V2" s="1"/>
      <c r="W2" s="27" t="s">
        <v>536</v>
      </c>
      <c r="X2" s="1"/>
      <c r="Y2" s="209" t="s">
        <v>537</v>
      </c>
      <c r="AA2" s="587" t="s">
        <v>538</v>
      </c>
    </row>
    <row r="3" spans="1:27" ht="14.4">
      <c r="A3" s="161" t="s">
        <v>539</v>
      </c>
      <c r="B3" s="620" t="s">
        <v>540</v>
      </c>
      <c r="C3" s="24">
        <v>0.105</v>
      </c>
      <c r="E3" s="9" t="s">
        <v>541</v>
      </c>
      <c r="G3" s="9" t="s">
        <v>541</v>
      </c>
      <c r="H3" s="9" t="s">
        <v>542</v>
      </c>
      <c r="J3" s="13" t="s">
        <v>543</v>
      </c>
      <c r="K3" s="142">
        <v>0.2</v>
      </c>
      <c r="L3" s="649" t="s">
        <v>544</v>
      </c>
      <c r="M3" s="669" t="s">
        <v>545</v>
      </c>
      <c r="N3" s="676" t="str">
        <f>L3&amp;M3</f>
        <v>東京都千代田区</v>
      </c>
      <c r="O3" s="677">
        <v>11.4</v>
      </c>
      <c r="P3" s="678">
        <v>11.1</v>
      </c>
      <c r="Q3" s="679">
        <v>10.9</v>
      </c>
      <c r="R3" s="646" t="s">
        <v>546</v>
      </c>
      <c r="S3" s="142">
        <v>0.7</v>
      </c>
      <c r="T3" s="120"/>
      <c r="U3" s="593" t="s">
        <v>547</v>
      </c>
      <c r="V3" s="120"/>
      <c r="W3" s="22" t="s">
        <v>548</v>
      </c>
      <c r="X3" s="1"/>
      <c r="Y3" s="210" t="s">
        <v>548</v>
      </c>
      <c r="AA3" s="210" t="s">
        <v>549</v>
      </c>
    </row>
    <row r="4" spans="1:27" ht="15" thickBot="1">
      <c r="A4" s="162" t="s">
        <v>550</v>
      </c>
      <c r="B4" s="621" t="s">
        <v>551</v>
      </c>
      <c r="C4" s="24">
        <v>0.105</v>
      </c>
      <c r="E4" s="7" t="s">
        <v>552</v>
      </c>
      <c r="G4" s="7" t="s">
        <v>541</v>
      </c>
      <c r="H4" s="7" t="s">
        <v>553</v>
      </c>
      <c r="J4" s="11" t="s">
        <v>543</v>
      </c>
      <c r="K4" s="16">
        <v>0.2</v>
      </c>
      <c r="L4" s="650" t="s">
        <v>544</v>
      </c>
      <c r="M4" s="638" t="s">
        <v>554</v>
      </c>
      <c r="N4" s="655" t="str">
        <f t="shared" ref="N4:N67" si="0">L4&amp;M4</f>
        <v>東京都中央区</v>
      </c>
      <c r="O4" s="657">
        <v>11.4</v>
      </c>
      <c r="P4" s="636">
        <v>11.1</v>
      </c>
      <c r="Q4" s="637">
        <v>10.9</v>
      </c>
      <c r="R4" s="647" t="s">
        <v>555</v>
      </c>
      <c r="S4" s="16">
        <v>0.7</v>
      </c>
      <c r="T4" s="141"/>
      <c r="U4" s="6" t="s">
        <v>556</v>
      </c>
      <c r="V4" s="141"/>
      <c r="W4" s="21"/>
      <c r="X4" s="1"/>
      <c r="Y4" s="211" t="s">
        <v>537</v>
      </c>
      <c r="AA4" s="211" t="s">
        <v>557</v>
      </c>
    </row>
    <row r="5" spans="1:27" ht="15" thickBot="1">
      <c r="A5" s="162" t="s">
        <v>558</v>
      </c>
      <c r="B5" s="621" t="s">
        <v>559</v>
      </c>
      <c r="C5" s="24">
        <v>0.105</v>
      </c>
      <c r="E5" s="7" t="s">
        <v>560</v>
      </c>
      <c r="G5" s="7" t="s">
        <v>541</v>
      </c>
      <c r="H5" s="7" t="s">
        <v>561</v>
      </c>
      <c r="J5" s="11" t="s">
        <v>543</v>
      </c>
      <c r="K5" s="16">
        <v>0.2</v>
      </c>
      <c r="L5" s="650" t="s">
        <v>544</v>
      </c>
      <c r="M5" s="638" t="s">
        <v>562</v>
      </c>
      <c r="N5" s="655" t="str">
        <f t="shared" si="0"/>
        <v>東京都港区</v>
      </c>
      <c r="O5" s="657">
        <v>11.4</v>
      </c>
      <c r="P5" s="636">
        <v>11.1</v>
      </c>
      <c r="Q5" s="637">
        <v>10.9</v>
      </c>
      <c r="R5" s="647" t="s">
        <v>563</v>
      </c>
      <c r="S5" s="16">
        <v>0.7</v>
      </c>
      <c r="T5" s="141"/>
      <c r="U5" s="594"/>
      <c r="V5" s="141"/>
      <c r="W5" s="1"/>
      <c r="X5" s="1"/>
      <c r="Y5" s="21"/>
      <c r="AA5" s="588" t="s">
        <v>564</v>
      </c>
    </row>
    <row r="6" spans="1:27" ht="14.4">
      <c r="A6" s="163" t="s">
        <v>55</v>
      </c>
      <c r="B6" s="621" t="s">
        <v>56</v>
      </c>
      <c r="C6" s="25">
        <v>6.3E-2</v>
      </c>
      <c r="E6" s="7" t="s">
        <v>565</v>
      </c>
      <c r="G6" s="7" t="s">
        <v>541</v>
      </c>
      <c r="H6" s="7" t="s">
        <v>566</v>
      </c>
      <c r="J6" s="11" t="s">
        <v>543</v>
      </c>
      <c r="K6" s="16">
        <v>0.2</v>
      </c>
      <c r="L6" s="650" t="s">
        <v>544</v>
      </c>
      <c r="M6" s="638" t="s">
        <v>567</v>
      </c>
      <c r="N6" s="655" t="str">
        <f t="shared" si="0"/>
        <v>東京都新宿区</v>
      </c>
      <c r="O6" s="657">
        <v>11.4</v>
      </c>
      <c r="P6" s="636">
        <v>11.1</v>
      </c>
      <c r="Q6" s="637">
        <v>10.9</v>
      </c>
      <c r="R6" s="647" t="s">
        <v>568</v>
      </c>
      <c r="S6" s="16">
        <v>0.7</v>
      </c>
      <c r="T6" s="120"/>
      <c r="U6" s="120"/>
      <c r="V6" s="120"/>
      <c r="W6" s="140"/>
      <c r="X6" s="1"/>
      <c r="AA6" s="588" t="s">
        <v>569</v>
      </c>
    </row>
    <row r="7" spans="1:27" ht="15" thickBot="1">
      <c r="A7" s="162" t="s">
        <v>570</v>
      </c>
      <c r="B7" s="621" t="s">
        <v>58</v>
      </c>
      <c r="C7" s="25">
        <v>6.3E-2</v>
      </c>
      <c r="E7" s="7" t="s">
        <v>571</v>
      </c>
      <c r="G7" s="7" t="s">
        <v>541</v>
      </c>
      <c r="H7" s="7" t="s">
        <v>572</v>
      </c>
      <c r="J7" s="11" t="s">
        <v>543</v>
      </c>
      <c r="K7" s="16">
        <v>0.2</v>
      </c>
      <c r="L7" s="650" t="s">
        <v>544</v>
      </c>
      <c r="M7" s="638" t="s">
        <v>573</v>
      </c>
      <c r="N7" s="655" t="str">
        <f t="shared" si="0"/>
        <v>東京都文京区</v>
      </c>
      <c r="O7" s="657">
        <v>11.4</v>
      </c>
      <c r="P7" s="636">
        <v>11.1</v>
      </c>
      <c r="Q7" s="637">
        <v>10.9</v>
      </c>
      <c r="R7" s="647" t="s">
        <v>574</v>
      </c>
      <c r="S7" s="16">
        <v>0.7</v>
      </c>
      <c r="T7" s="141"/>
      <c r="U7" s="141"/>
      <c r="V7" s="141"/>
      <c r="W7" s="1"/>
      <c r="X7" s="1"/>
      <c r="AA7" s="589" t="s">
        <v>575</v>
      </c>
    </row>
    <row r="8" spans="1:27" ht="14.4">
      <c r="A8" s="162" t="s">
        <v>576</v>
      </c>
      <c r="B8" s="621" t="s">
        <v>577</v>
      </c>
      <c r="C8" s="25">
        <v>6.4000000000000001E-2</v>
      </c>
      <c r="E8" s="7" t="s">
        <v>578</v>
      </c>
      <c r="G8" s="7" t="s">
        <v>541</v>
      </c>
      <c r="H8" s="7" t="s">
        <v>579</v>
      </c>
      <c r="J8" s="11" t="s">
        <v>543</v>
      </c>
      <c r="K8" s="16">
        <v>0.2</v>
      </c>
      <c r="L8" s="650" t="s">
        <v>544</v>
      </c>
      <c r="M8" s="638" t="s">
        <v>580</v>
      </c>
      <c r="N8" s="655" t="str">
        <f t="shared" si="0"/>
        <v>東京都台東区</v>
      </c>
      <c r="O8" s="657">
        <v>11.4</v>
      </c>
      <c r="P8" s="636">
        <v>11.1</v>
      </c>
      <c r="Q8" s="637">
        <v>10.9</v>
      </c>
      <c r="R8" s="647" t="s">
        <v>581</v>
      </c>
      <c r="S8" s="16">
        <v>0.45</v>
      </c>
      <c r="T8" s="141"/>
      <c r="U8" s="141"/>
      <c r="V8" s="141"/>
      <c r="W8" s="1"/>
      <c r="X8" s="1"/>
    </row>
    <row r="9" spans="1:27" ht="14.4">
      <c r="A9" s="162" t="s">
        <v>582</v>
      </c>
      <c r="B9" s="621" t="s">
        <v>583</v>
      </c>
      <c r="C9" s="25">
        <v>6.4000000000000001E-2</v>
      </c>
      <c r="E9" s="7" t="s">
        <v>584</v>
      </c>
      <c r="G9" s="7" t="s">
        <v>541</v>
      </c>
      <c r="H9" s="7" t="s">
        <v>585</v>
      </c>
      <c r="J9" s="11" t="s">
        <v>543</v>
      </c>
      <c r="K9" s="16">
        <v>0.2</v>
      </c>
      <c r="L9" s="650" t="s">
        <v>544</v>
      </c>
      <c r="M9" s="638" t="s">
        <v>586</v>
      </c>
      <c r="N9" s="655" t="str">
        <f t="shared" si="0"/>
        <v>東京都墨田区</v>
      </c>
      <c r="O9" s="657">
        <v>11.4</v>
      </c>
      <c r="P9" s="636">
        <v>11.1</v>
      </c>
      <c r="Q9" s="637">
        <v>10.9</v>
      </c>
      <c r="R9" s="647" t="s">
        <v>587</v>
      </c>
      <c r="S9" s="16">
        <v>0.45</v>
      </c>
      <c r="T9" s="141"/>
      <c r="U9" s="141"/>
      <c r="V9" s="141"/>
      <c r="W9" s="1"/>
      <c r="X9" s="1"/>
    </row>
    <row r="10" spans="1:27" ht="14.4">
      <c r="A10" s="162" t="s">
        <v>588</v>
      </c>
      <c r="B10" s="621" t="s">
        <v>61</v>
      </c>
      <c r="C10" s="25">
        <v>5.5E-2</v>
      </c>
      <c r="E10" s="7" t="s">
        <v>589</v>
      </c>
      <c r="G10" s="7" t="s">
        <v>541</v>
      </c>
      <c r="H10" s="7" t="s">
        <v>590</v>
      </c>
      <c r="J10" s="11" t="s">
        <v>543</v>
      </c>
      <c r="K10" s="16">
        <v>0.2</v>
      </c>
      <c r="L10" s="650" t="s">
        <v>544</v>
      </c>
      <c r="M10" s="638" t="s">
        <v>591</v>
      </c>
      <c r="N10" s="655" t="str">
        <f t="shared" si="0"/>
        <v>東京都江東区</v>
      </c>
      <c r="O10" s="657">
        <v>11.4</v>
      </c>
      <c r="P10" s="636">
        <v>11.1</v>
      </c>
      <c r="Q10" s="637">
        <v>10.9</v>
      </c>
      <c r="R10" s="647" t="s">
        <v>592</v>
      </c>
      <c r="S10" s="16">
        <v>0.55000000000000004</v>
      </c>
      <c r="T10" s="141"/>
      <c r="U10" s="141"/>
      <c r="V10" s="141"/>
      <c r="W10" s="1"/>
      <c r="X10" s="1"/>
    </row>
    <row r="11" spans="1:27" ht="14.4">
      <c r="A11" s="162" t="s">
        <v>593</v>
      </c>
      <c r="B11" s="621" t="s">
        <v>63</v>
      </c>
      <c r="C11" s="25">
        <v>5.5E-2</v>
      </c>
      <c r="E11" s="7" t="s">
        <v>594</v>
      </c>
      <c r="G11" s="7" t="s">
        <v>541</v>
      </c>
      <c r="H11" s="7" t="s">
        <v>595</v>
      </c>
      <c r="J11" s="11" t="s">
        <v>543</v>
      </c>
      <c r="K11" s="16">
        <v>0.2</v>
      </c>
      <c r="L11" s="650" t="s">
        <v>544</v>
      </c>
      <c r="M11" s="638" t="s">
        <v>596</v>
      </c>
      <c r="N11" s="655" t="str">
        <f t="shared" si="0"/>
        <v>東京都品川区</v>
      </c>
      <c r="O11" s="657">
        <v>11.4</v>
      </c>
      <c r="P11" s="636">
        <v>11.1</v>
      </c>
      <c r="Q11" s="637">
        <v>10.9</v>
      </c>
      <c r="R11" s="647" t="s">
        <v>597</v>
      </c>
      <c r="S11" s="16">
        <v>0.55000000000000004</v>
      </c>
      <c r="T11" s="141"/>
      <c r="U11" s="141"/>
      <c r="V11" s="141"/>
      <c r="W11" s="1"/>
      <c r="X11" s="1"/>
    </row>
    <row r="12" spans="1:27" ht="14.4">
      <c r="A12" s="162" t="s">
        <v>598</v>
      </c>
      <c r="B12" s="621" t="s">
        <v>66</v>
      </c>
      <c r="C12" s="25">
        <v>7.3999999999999996E-2</v>
      </c>
      <c r="E12" s="7" t="s">
        <v>599</v>
      </c>
      <c r="G12" s="7" t="s">
        <v>541</v>
      </c>
      <c r="H12" s="7" t="s">
        <v>600</v>
      </c>
      <c r="J12" s="11" t="s">
        <v>543</v>
      </c>
      <c r="K12" s="16">
        <v>0.2</v>
      </c>
      <c r="L12" s="650" t="s">
        <v>544</v>
      </c>
      <c r="M12" s="638" t="s">
        <v>601</v>
      </c>
      <c r="N12" s="655" t="str">
        <f t="shared" si="0"/>
        <v>東京都目黒区</v>
      </c>
      <c r="O12" s="657">
        <v>11.4</v>
      </c>
      <c r="P12" s="636">
        <v>11.1</v>
      </c>
      <c r="Q12" s="637">
        <v>10.9</v>
      </c>
      <c r="R12" s="647" t="s">
        <v>602</v>
      </c>
      <c r="S12" s="16">
        <v>0.45</v>
      </c>
      <c r="T12" s="141"/>
      <c r="U12" s="141"/>
      <c r="V12" s="141"/>
      <c r="W12" s="1"/>
      <c r="X12" s="1"/>
    </row>
    <row r="13" spans="1:27" ht="14.4">
      <c r="A13" s="162" t="s">
        <v>602</v>
      </c>
      <c r="B13" s="621" t="s">
        <v>68</v>
      </c>
      <c r="C13" s="25">
        <v>7.3999999999999996E-2</v>
      </c>
      <c r="E13" s="7" t="s">
        <v>603</v>
      </c>
      <c r="G13" s="7" t="s">
        <v>541</v>
      </c>
      <c r="H13" s="7" t="s">
        <v>604</v>
      </c>
      <c r="J13" s="11" t="s">
        <v>543</v>
      </c>
      <c r="K13" s="16">
        <v>0.2</v>
      </c>
      <c r="L13" s="650" t="s">
        <v>544</v>
      </c>
      <c r="M13" s="638" t="s">
        <v>605</v>
      </c>
      <c r="N13" s="655" t="str">
        <f t="shared" si="0"/>
        <v>東京都大田区</v>
      </c>
      <c r="O13" s="657">
        <v>11.4</v>
      </c>
      <c r="P13" s="636">
        <v>11.1</v>
      </c>
      <c r="Q13" s="637">
        <v>10.9</v>
      </c>
      <c r="R13" s="647" t="s">
        <v>606</v>
      </c>
      <c r="S13" s="16">
        <v>0.45</v>
      </c>
      <c r="T13" s="141"/>
      <c r="U13" s="141"/>
      <c r="V13" s="141"/>
      <c r="W13" s="1"/>
      <c r="X13" s="1"/>
    </row>
    <row r="14" spans="1:27" ht="14.4">
      <c r="A14" s="162" t="s">
        <v>607</v>
      </c>
      <c r="B14" s="621" t="s">
        <v>70</v>
      </c>
      <c r="C14" s="25">
        <v>7.3999999999999996E-2</v>
      </c>
      <c r="E14" s="7" t="s">
        <v>608</v>
      </c>
      <c r="G14" s="7" t="s">
        <v>541</v>
      </c>
      <c r="H14" s="7" t="s">
        <v>609</v>
      </c>
      <c r="J14" s="11" t="s">
        <v>543</v>
      </c>
      <c r="K14" s="16">
        <v>0.2</v>
      </c>
      <c r="L14" s="650" t="s">
        <v>544</v>
      </c>
      <c r="M14" s="638" t="s">
        <v>610</v>
      </c>
      <c r="N14" s="655" t="str">
        <f t="shared" si="0"/>
        <v>東京都世田谷区</v>
      </c>
      <c r="O14" s="657">
        <v>11.4</v>
      </c>
      <c r="P14" s="636">
        <v>11.1</v>
      </c>
      <c r="Q14" s="637">
        <v>10.9</v>
      </c>
      <c r="R14" s="647" t="s">
        <v>611</v>
      </c>
      <c r="S14" s="16">
        <v>0.45</v>
      </c>
      <c r="T14" s="141"/>
      <c r="U14" s="141"/>
      <c r="V14" s="141"/>
      <c r="W14" s="1"/>
      <c r="X14" s="1"/>
    </row>
    <row r="15" spans="1:27" ht="14.4">
      <c r="A15" s="162" t="s">
        <v>612</v>
      </c>
      <c r="B15" s="621" t="s">
        <v>73</v>
      </c>
      <c r="C15" s="25">
        <v>7.3999999999999996E-2</v>
      </c>
      <c r="E15" s="7" t="s">
        <v>613</v>
      </c>
      <c r="G15" s="7" t="s">
        <v>541</v>
      </c>
      <c r="H15" s="7" t="s">
        <v>614</v>
      </c>
      <c r="J15" s="11" t="s">
        <v>543</v>
      </c>
      <c r="K15" s="16">
        <v>0.2</v>
      </c>
      <c r="L15" s="650" t="s">
        <v>544</v>
      </c>
      <c r="M15" s="638" t="s">
        <v>615</v>
      </c>
      <c r="N15" s="655" t="str">
        <f t="shared" si="0"/>
        <v>東京都渋谷区</v>
      </c>
      <c r="O15" s="657">
        <v>11.4</v>
      </c>
      <c r="P15" s="636">
        <v>11.1</v>
      </c>
      <c r="Q15" s="637">
        <v>10.9</v>
      </c>
      <c r="R15" s="647" t="s">
        <v>616</v>
      </c>
      <c r="S15" s="16">
        <v>0.45</v>
      </c>
      <c r="T15" s="141"/>
      <c r="U15" s="141"/>
      <c r="V15" s="141"/>
      <c r="W15" s="1"/>
      <c r="X15" s="1"/>
    </row>
    <row r="16" spans="1:27" ht="14.4">
      <c r="A16" s="162" t="s">
        <v>617</v>
      </c>
      <c r="B16" s="621" t="s">
        <v>75</v>
      </c>
      <c r="C16" s="25">
        <v>7.3999999999999996E-2</v>
      </c>
      <c r="E16" s="7" t="s">
        <v>618</v>
      </c>
      <c r="G16" s="7" t="s">
        <v>541</v>
      </c>
      <c r="H16" s="7" t="s">
        <v>619</v>
      </c>
      <c r="J16" s="11" t="s">
        <v>543</v>
      </c>
      <c r="K16" s="16">
        <v>0.2</v>
      </c>
      <c r="L16" s="650" t="s">
        <v>544</v>
      </c>
      <c r="M16" s="638" t="s">
        <v>620</v>
      </c>
      <c r="N16" s="655" t="str">
        <f t="shared" si="0"/>
        <v>東京都中野区</v>
      </c>
      <c r="O16" s="657">
        <v>11.4</v>
      </c>
      <c r="P16" s="636">
        <v>11.1</v>
      </c>
      <c r="Q16" s="637">
        <v>10.9</v>
      </c>
      <c r="R16" s="647" t="s">
        <v>621</v>
      </c>
      <c r="S16" s="16">
        <v>0.45</v>
      </c>
      <c r="T16" s="141"/>
      <c r="U16" s="141"/>
      <c r="V16" s="141"/>
      <c r="W16" s="1"/>
      <c r="X16" s="1"/>
    </row>
    <row r="17" spans="1:24" ht="14.4">
      <c r="A17" s="162" t="s">
        <v>622</v>
      </c>
      <c r="B17" s="621" t="s">
        <v>78</v>
      </c>
      <c r="C17" s="25">
        <v>0.13200000000000001</v>
      </c>
      <c r="E17" s="7" t="s">
        <v>623</v>
      </c>
      <c r="G17" s="7" t="s">
        <v>541</v>
      </c>
      <c r="H17" s="7" t="s">
        <v>624</v>
      </c>
      <c r="J17" s="11" t="s">
        <v>543</v>
      </c>
      <c r="K17" s="16">
        <v>0.2</v>
      </c>
      <c r="L17" s="650" t="s">
        <v>544</v>
      </c>
      <c r="M17" s="638" t="s">
        <v>625</v>
      </c>
      <c r="N17" s="655" t="str">
        <f t="shared" si="0"/>
        <v>東京都杉並区</v>
      </c>
      <c r="O17" s="657">
        <v>11.4</v>
      </c>
      <c r="P17" s="636">
        <v>11.1</v>
      </c>
      <c r="Q17" s="637">
        <v>10.9</v>
      </c>
      <c r="R17" s="647" t="s">
        <v>626</v>
      </c>
      <c r="S17" s="16">
        <v>0.55000000000000004</v>
      </c>
      <c r="T17" s="141"/>
      <c r="U17" s="141"/>
      <c r="V17" s="141"/>
      <c r="W17" s="1"/>
      <c r="X17" s="1"/>
    </row>
    <row r="18" spans="1:24" ht="14.4">
      <c r="A18" s="162" t="s">
        <v>627</v>
      </c>
      <c r="B18" s="621" t="s">
        <v>80</v>
      </c>
      <c r="C18" s="25">
        <v>0.13200000000000001</v>
      </c>
      <c r="E18" s="7" t="s">
        <v>628</v>
      </c>
      <c r="G18" s="7" t="s">
        <v>541</v>
      </c>
      <c r="H18" s="7" t="s">
        <v>629</v>
      </c>
      <c r="J18" s="11" t="s">
        <v>543</v>
      </c>
      <c r="K18" s="16">
        <v>0.2</v>
      </c>
      <c r="L18" s="650" t="s">
        <v>544</v>
      </c>
      <c r="M18" s="638" t="s">
        <v>630</v>
      </c>
      <c r="N18" s="655" t="str">
        <f t="shared" si="0"/>
        <v>東京都豊島区</v>
      </c>
      <c r="O18" s="657">
        <v>11.4</v>
      </c>
      <c r="P18" s="636">
        <v>11.1</v>
      </c>
      <c r="Q18" s="637">
        <v>10.9</v>
      </c>
      <c r="R18" s="647" t="s">
        <v>631</v>
      </c>
      <c r="S18" s="16">
        <v>0.55000000000000004</v>
      </c>
      <c r="T18" s="141"/>
      <c r="U18" s="141"/>
      <c r="V18" s="141"/>
      <c r="W18" s="1"/>
      <c r="X18" s="1"/>
    </row>
    <row r="19" spans="1:24" ht="14.4">
      <c r="A19" s="162" t="s">
        <v>632</v>
      </c>
      <c r="B19" s="621" t="s">
        <v>83</v>
      </c>
      <c r="C19" s="25">
        <v>8.4000000000000005E-2</v>
      </c>
      <c r="E19" s="7" t="s">
        <v>633</v>
      </c>
      <c r="G19" s="7" t="s">
        <v>541</v>
      </c>
      <c r="H19" s="7" t="s">
        <v>634</v>
      </c>
      <c r="J19" s="11" t="s">
        <v>543</v>
      </c>
      <c r="K19" s="16">
        <v>0.2</v>
      </c>
      <c r="L19" s="650" t="s">
        <v>544</v>
      </c>
      <c r="M19" s="638" t="s">
        <v>635</v>
      </c>
      <c r="N19" s="655" t="str">
        <f t="shared" si="0"/>
        <v>東京都北区</v>
      </c>
      <c r="O19" s="657">
        <v>11.4</v>
      </c>
      <c r="P19" s="636">
        <v>11.1</v>
      </c>
      <c r="Q19" s="637">
        <v>10.9</v>
      </c>
      <c r="R19" s="647" t="s">
        <v>636</v>
      </c>
      <c r="S19" s="16">
        <v>0.55000000000000004</v>
      </c>
      <c r="T19" s="141"/>
      <c r="U19" s="141"/>
      <c r="V19" s="141"/>
      <c r="W19" s="1"/>
      <c r="X19" s="1"/>
    </row>
    <row r="20" spans="1:24" ht="14.4">
      <c r="A20" s="162" t="s">
        <v>637</v>
      </c>
      <c r="B20" s="621" t="s">
        <v>85</v>
      </c>
      <c r="C20" s="25">
        <v>8.4000000000000005E-2</v>
      </c>
      <c r="E20" s="7" t="s">
        <v>638</v>
      </c>
      <c r="G20" s="7" t="s">
        <v>541</v>
      </c>
      <c r="H20" s="7" t="s">
        <v>639</v>
      </c>
      <c r="J20" s="11" t="s">
        <v>543</v>
      </c>
      <c r="K20" s="16">
        <v>0.2</v>
      </c>
      <c r="L20" s="650" t="s">
        <v>544</v>
      </c>
      <c r="M20" s="638" t="s">
        <v>640</v>
      </c>
      <c r="N20" s="655" t="str">
        <f t="shared" si="0"/>
        <v>東京都荒川区</v>
      </c>
      <c r="O20" s="657">
        <v>11.4</v>
      </c>
      <c r="P20" s="636">
        <v>11.1</v>
      </c>
      <c r="Q20" s="637">
        <v>10.9</v>
      </c>
      <c r="R20" s="647" t="s">
        <v>641</v>
      </c>
      <c r="S20" s="16">
        <v>0.55000000000000004</v>
      </c>
      <c r="T20" s="141"/>
      <c r="U20" s="141"/>
      <c r="V20" s="141"/>
      <c r="W20" s="1"/>
      <c r="X20" s="1"/>
    </row>
    <row r="21" spans="1:24" ht="14.4">
      <c r="A21" s="162" t="s">
        <v>642</v>
      </c>
      <c r="B21" s="621" t="s">
        <v>87</v>
      </c>
      <c r="C21" s="25">
        <v>8.4000000000000005E-2</v>
      </c>
      <c r="E21" s="7" t="s">
        <v>643</v>
      </c>
      <c r="G21" s="7" t="s">
        <v>541</v>
      </c>
      <c r="H21" s="7" t="s">
        <v>644</v>
      </c>
      <c r="J21" s="11" t="s">
        <v>543</v>
      </c>
      <c r="K21" s="16">
        <v>0.2</v>
      </c>
      <c r="L21" s="650" t="s">
        <v>544</v>
      </c>
      <c r="M21" s="638" t="s">
        <v>645</v>
      </c>
      <c r="N21" s="655" t="str">
        <f t="shared" si="0"/>
        <v>東京都板橋区</v>
      </c>
      <c r="O21" s="657">
        <v>11.4</v>
      </c>
      <c r="P21" s="636">
        <v>11.1</v>
      </c>
      <c r="Q21" s="637">
        <v>10.9</v>
      </c>
      <c r="R21" s="647" t="s">
        <v>646</v>
      </c>
      <c r="S21" s="16">
        <v>0.55000000000000004</v>
      </c>
      <c r="T21" s="141"/>
      <c r="U21" s="141"/>
      <c r="V21" s="141"/>
      <c r="W21" s="1"/>
      <c r="X21" s="1"/>
    </row>
    <row r="22" spans="1:24" ht="14.4">
      <c r="A22" s="162" t="s">
        <v>647</v>
      </c>
      <c r="B22" s="621" t="s">
        <v>89</v>
      </c>
      <c r="C22" s="25">
        <v>8.4000000000000005E-2</v>
      </c>
      <c r="E22" s="7" t="s">
        <v>648</v>
      </c>
      <c r="G22" s="7" t="s">
        <v>541</v>
      </c>
      <c r="H22" s="7" t="s">
        <v>649</v>
      </c>
      <c r="J22" s="11" t="s">
        <v>543</v>
      </c>
      <c r="K22" s="16">
        <v>0.2</v>
      </c>
      <c r="L22" s="650" t="s">
        <v>544</v>
      </c>
      <c r="M22" s="638" t="s">
        <v>650</v>
      </c>
      <c r="N22" s="655" t="str">
        <f t="shared" si="0"/>
        <v>東京都練馬区</v>
      </c>
      <c r="O22" s="657">
        <v>11.4</v>
      </c>
      <c r="P22" s="636">
        <v>11.1</v>
      </c>
      <c r="Q22" s="637">
        <v>10.9</v>
      </c>
      <c r="R22" s="647" t="s">
        <v>651</v>
      </c>
      <c r="S22" s="16">
        <v>0.55000000000000004</v>
      </c>
      <c r="T22" s="141"/>
      <c r="U22" s="1"/>
      <c r="V22" s="1"/>
      <c r="W22" s="1"/>
      <c r="X22" s="1"/>
    </row>
    <row r="23" spans="1:24" ht="14.4">
      <c r="A23" s="162" t="s">
        <v>652</v>
      </c>
      <c r="B23" s="621" t="s">
        <v>92</v>
      </c>
      <c r="C23" s="25">
        <v>8.4000000000000005E-2</v>
      </c>
      <c r="E23" s="7" t="s">
        <v>653</v>
      </c>
      <c r="G23" s="7" t="s">
        <v>541</v>
      </c>
      <c r="H23" s="7" t="s">
        <v>654</v>
      </c>
      <c r="J23" s="11" t="s">
        <v>543</v>
      </c>
      <c r="K23" s="16">
        <v>0.2</v>
      </c>
      <c r="L23" s="650" t="s">
        <v>544</v>
      </c>
      <c r="M23" s="638" t="s">
        <v>655</v>
      </c>
      <c r="N23" s="655" t="str">
        <f t="shared" si="0"/>
        <v>東京都足立区</v>
      </c>
      <c r="O23" s="657">
        <v>11.4</v>
      </c>
      <c r="P23" s="636">
        <v>11.1</v>
      </c>
      <c r="Q23" s="637">
        <v>10.9</v>
      </c>
      <c r="R23" s="647" t="s">
        <v>656</v>
      </c>
      <c r="S23" s="16">
        <v>0.55000000000000004</v>
      </c>
      <c r="T23" s="141"/>
      <c r="U23" s="1"/>
      <c r="V23" s="1"/>
      <c r="W23" s="1"/>
      <c r="X23" s="1"/>
    </row>
    <row r="24" spans="1:24" ht="14.4">
      <c r="A24" s="162" t="s">
        <v>657</v>
      </c>
      <c r="B24" s="621" t="s">
        <v>94</v>
      </c>
      <c r="C24" s="25">
        <v>8.4000000000000005E-2</v>
      </c>
      <c r="E24" s="7" t="s">
        <v>658</v>
      </c>
      <c r="G24" s="7" t="s">
        <v>541</v>
      </c>
      <c r="H24" s="7" t="s">
        <v>659</v>
      </c>
      <c r="J24" s="11" t="s">
        <v>543</v>
      </c>
      <c r="K24" s="16">
        <v>0.2</v>
      </c>
      <c r="L24" s="650" t="s">
        <v>544</v>
      </c>
      <c r="M24" s="638" t="s">
        <v>660</v>
      </c>
      <c r="N24" s="655" t="str">
        <f t="shared" si="0"/>
        <v>東京都葛飾区</v>
      </c>
      <c r="O24" s="657">
        <v>11.4</v>
      </c>
      <c r="P24" s="636">
        <v>11.1</v>
      </c>
      <c r="Q24" s="637">
        <v>10.9</v>
      </c>
      <c r="R24" s="647" t="s">
        <v>661</v>
      </c>
      <c r="S24" s="16">
        <v>0.55000000000000004</v>
      </c>
      <c r="T24" s="141"/>
      <c r="U24" s="1"/>
      <c r="V24" s="1"/>
      <c r="W24" s="1"/>
      <c r="X24" s="1"/>
    </row>
    <row r="25" spans="1:24" ht="15" thickBot="1">
      <c r="A25" s="162" t="s">
        <v>662</v>
      </c>
      <c r="B25" s="621" t="s">
        <v>97</v>
      </c>
      <c r="C25" s="25">
        <v>0.113</v>
      </c>
      <c r="E25" s="7" t="s">
        <v>663</v>
      </c>
      <c r="G25" s="7" t="s">
        <v>541</v>
      </c>
      <c r="H25" s="7" t="s">
        <v>664</v>
      </c>
      <c r="J25" s="12" t="s">
        <v>543</v>
      </c>
      <c r="K25" s="644">
        <v>0.2</v>
      </c>
      <c r="L25" s="651" t="s">
        <v>544</v>
      </c>
      <c r="M25" s="641" t="s">
        <v>665</v>
      </c>
      <c r="N25" s="680" t="str">
        <f t="shared" si="0"/>
        <v>東京都江戸川区</v>
      </c>
      <c r="O25" s="681">
        <v>11.4</v>
      </c>
      <c r="P25" s="682">
        <v>11.1</v>
      </c>
      <c r="Q25" s="683">
        <v>10.9</v>
      </c>
      <c r="R25" s="647" t="s">
        <v>666</v>
      </c>
      <c r="S25" s="16">
        <v>0.45</v>
      </c>
      <c r="T25" s="141"/>
      <c r="U25" s="1"/>
      <c r="V25" s="1"/>
      <c r="W25" s="1"/>
      <c r="X25" s="1"/>
    </row>
    <row r="26" spans="1:24" ht="14.4">
      <c r="A26" s="162" t="s">
        <v>667</v>
      </c>
      <c r="B26" s="621" t="s">
        <v>99</v>
      </c>
      <c r="C26" s="25">
        <v>0.113</v>
      </c>
      <c r="E26" s="7" t="s">
        <v>668</v>
      </c>
      <c r="G26" s="7" t="s">
        <v>541</v>
      </c>
      <c r="H26" s="7" t="s">
        <v>669</v>
      </c>
      <c r="J26" s="632" t="s">
        <v>670</v>
      </c>
      <c r="K26" s="662">
        <v>0.16</v>
      </c>
      <c r="L26" s="659" t="s">
        <v>544</v>
      </c>
      <c r="M26" s="639" t="s">
        <v>671</v>
      </c>
      <c r="N26" s="675" t="str">
        <f t="shared" si="0"/>
        <v>東京都調布市</v>
      </c>
      <c r="O26" s="634">
        <v>11.12</v>
      </c>
      <c r="P26" s="639">
        <v>10.88</v>
      </c>
      <c r="Q26" s="670">
        <v>10.72</v>
      </c>
      <c r="R26" s="647" t="s">
        <v>672</v>
      </c>
      <c r="S26" s="16">
        <v>0.45</v>
      </c>
      <c r="T26" s="141"/>
      <c r="U26" s="1"/>
      <c r="V26" s="1"/>
      <c r="W26" s="1"/>
      <c r="X26" s="1"/>
    </row>
    <row r="27" spans="1:24" ht="14.4">
      <c r="A27" s="162" t="s">
        <v>673</v>
      </c>
      <c r="B27" s="621" t="s">
        <v>101</v>
      </c>
      <c r="C27" s="25">
        <v>0.113</v>
      </c>
      <c r="E27" s="7" t="s">
        <v>674</v>
      </c>
      <c r="G27" s="7" t="s">
        <v>541</v>
      </c>
      <c r="H27" s="7" t="s">
        <v>675</v>
      </c>
      <c r="J27" s="11" t="s">
        <v>670</v>
      </c>
      <c r="K27" s="16">
        <v>0.16</v>
      </c>
      <c r="L27" s="650" t="s">
        <v>544</v>
      </c>
      <c r="M27" s="638" t="s">
        <v>676</v>
      </c>
      <c r="N27" s="671" t="str">
        <f t="shared" si="0"/>
        <v>東京都町田市</v>
      </c>
      <c r="O27" s="635">
        <v>11.12</v>
      </c>
      <c r="P27" s="638">
        <v>10.88</v>
      </c>
      <c r="Q27" s="675">
        <v>10.72</v>
      </c>
      <c r="R27" s="647" t="s">
        <v>677</v>
      </c>
      <c r="S27" s="16">
        <v>0.45</v>
      </c>
      <c r="T27" s="141"/>
      <c r="U27" s="1"/>
      <c r="V27" s="1"/>
      <c r="W27" s="1"/>
      <c r="X27" s="1"/>
    </row>
    <row r="28" spans="1:24" ht="14.4">
      <c r="A28" s="162" t="s">
        <v>678</v>
      </c>
      <c r="B28" s="621" t="s">
        <v>103</v>
      </c>
      <c r="C28" s="25">
        <v>0.113</v>
      </c>
      <c r="E28" s="7" t="s">
        <v>679</v>
      </c>
      <c r="G28" s="7" t="s">
        <v>541</v>
      </c>
      <c r="H28" s="7" t="s">
        <v>680</v>
      </c>
      <c r="J28" s="11" t="s">
        <v>670</v>
      </c>
      <c r="K28" s="16">
        <v>0.16</v>
      </c>
      <c r="L28" s="650" t="s">
        <v>544</v>
      </c>
      <c r="M28" s="638" t="s">
        <v>681</v>
      </c>
      <c r="N28" s="671" t="str">
        <f t="shared" si="0"/>
        <v>東京都狛江市</v>
      </c>
      <c r="O28" s="635">
        <v>11.12</v>
      </c>
      <c r="P28" s="638">
        <v>10.88</v>
      </c>
      <c r="Q28" s="671">
        <v>10.72</v>
      </c>
      <c r="R28" s="647" t="s">
        <v>682</v>
      </c>
      <c r="S28" s="16">
        <v>0.45</v>
      </c>
      <c r="T28" s="141"/>
      <c r="U28" s="1"/>
      <c r="V28" s="1"/>
      <c r="W28" s="1"/>
      <c r="X28" s="1"/>
    </row>
    <row r="29" spans="1:24" ht="14.4">
      <c r="A29" s="162" t="s">
        <v>683</v>
      </c>
      <c r="B29" s="621" t="s">
        <v>684</v>
      </c>
      <c r="C29" s="25">
        <v>8.3000000000000004E-2</v>
      </c>
      <c r="D29" s="121"/>
      <c r="E29" s="7" t="s">
        <v>685</v>
      </c>
      <c r="G29" s="7" t="s">
        <v>541</v>
      </c>
      <c r="H29" s="7" t="s">
        <v>686</v>
      </c>
      <c r="J29" s="11" t="s">
        <v>670</v>
      </c>
      <c r="K29" s="16">
        <v>0.16</v>
      </c>
      <c r="L29" s="650" t="s">
        <v>544</v>
      </c>
      <c r="M29" s="638" t="s">
        <v>687</v>
      </c>
      <c r="N29" s="671" t="str">
        <f t="shared" si="0"/>
        <v>東京都多摩市</v>
      </c>
      <c r="O29" s="635">
        <v>11.12</v>
      </c>
      <c r="P29" s="638">
        <v>10.88</v>
      </c>
      <c r="Q29" s="671">
        <v>10.72</v>
      </c>
      <c r="R29" s="647" t="s">
        <v>688</v>
      </c>
      <c r="S29" s="16">
        <v>0.45</v>
      </c>
      <c r="T29" s="141"/>
      <c r="U29" s="1"/>
      <c r="V29" s="1"/>
      <c r="W29" s="1"/>
      <c r="X29" s="1"/>
    </row>
    <row r="30" spans="1:24" ht="14.4">
      <c r="A30" s="162" t="s">
        <v>689</v>
      </c>
      <c r="B30" s="621" t="s">
        <v>690</v>
      </c>
      <c r="C30" s="25">
        <v>8.3000000000000004E-2</v>
      </c>
      <c r="D30" s="120"/>
      <c r="E30" s="7" t="s">
        <v>691</v>
      </c>
      <c r="G30" s="7" t="s">
        <v>541</v>
      </c>
      <c r="H30" s="7" t="s">
        <v>692</v>
      </c>
      <c r="J30" s="11" t="s">
        <v>670</v>
      </c>
      <c r="K30" s="16">
        <v>0.16</v>
      </c>
      <c r="L30" s="650" t="s">
        <v>693</v>
      </c>
      <c r="M30" s="638" t="s">
        <v>694</v>
      </c>
      <c r="N30" s="671" t="str">
        <f t="shared" si="0"/>
        <v>神奈川県横浜市</v>
      </c>
      <c r="O30" s="635">
        <v>11.12</v>
      </c>
      <c r="P30" s="638">
        <v>10.88</v>
      </c>
      <c r="Q30" s="671">
        <v>10.72</v>
      </c>
      <c r="R30" s="647" t="s">
        <v>695</v>
      </c>
      <c r="S30" s="16">
        <v>0.45</v>
      </c>
      <c r="T30" s="141"/>
      <c r="U30" s="1"/>
      <c r="V30" s="1"/>
      <c r="W30" s="1"/>
      <c r="X30" s="1"/>
    </row>
    <row r="31" spans="1:24" ht="14.4">
      <c r="A31" s="162" t="s">
        <v>105</v>
      </c>
      <c r="B31" s="621" t="s">
        <v>106</v>
      </c>
      <c r="C31" s="25">
        <v>8.3000000000000004E-2</v>
      </c>
      <c r="D31" s="120"/>
      <c r="E31" s="7" t="s">
        <v>696</v>
      </c>
      <c r="G31" s="7" t="s">
        <v>541</v>
      </c>
      <c r="H31" s="7" t="s">
        <v>697</v>
      </c>
      <c r="J31" s="11" t="s">
        <v>670</v>
      </c>
      <c r="K31" s="16">
        <v>0.16</v>
      </c>
      <c r="L31" s="650" t="s">
        <v>693</v>
      </c>
      <c r="M31" s="638" t="s">
        <v>698</v>
      </c>
      <c r="N31" s="671" t="str">
        <f t="shared" si="0"/>
        <v>神奈川県川崎市</v>
      </c>
      <c r="O31" s="635">
        <v>11.12</v>
      </c>
      <c r="P31" s="638">
        <v>10.88</v>
      </c>
      <c r="Q31" s="671">
        <v>10.72</v>
      </c>
      <c r="R31" s="647" t="s">
        <v>699</v>
      </c>
      <c r="S31" s="16">
        <v>0.55000000000000004</v>
      </c>
      <c r="T31" s="141"/>
      <c r="U31" s="1"/>
      <c r="V31" s="1"/>
      <c r="W31" s="1"/>
      <c r="X31" s="1"/>
    </row>
    <row r="32" spans="1:24" ht="15" thickBot="1">
      <c r="A32" s="162" t="s">
        <v>700</v>
      </c>
      <c r="B32" s="621" t="s">
        <v>108</v>
      </c>
      <c r="C32" s="25">
        <v>8.3000000000000004E-2</v>
      </c>
      <c r="D32" s="120"/>
      <c r="E32" s="7" t="s">
        <v>701</v>
      </c>
      <c r="G32" s="7" t="s">
        <v>541</v>
      </c>
      <c r="H32" s="7" t="s">
        <v>702</v>
      </c>
      <c r="J32" s="17" t="s">
        <v>670</v>
      </c>
      <c r="K32" s="18">
        <v>0.16</v>
      </c>
      <c r="L32" s="674" t="s">
        <v>703</v>
      </c>
      <c r="M32" s="663" t="s">
        <v>704</v>
      </c>
      <c r="N32" s="684" t="str">
        <f t="shared" si="0"/>
        <v>大阪府大阪市</v>
      </c>
      <c r="O32" s="664">
        <v>11.12</v>
      </c>
      <c r="P32" s="663">
        <v>10.88</v>
      </c>
      <c r="Q32" s="673">
        <v>10.72</v>
      </c>
      <c r="R32" s="647" t="s">
        <v>705</v>
      </c>
      <c r="S32" s="16">
        <v>0.55000000000000004</v>
      </c>
      <c r="T32" s="141"/>
      <c r="U32" s="1"/>
      <c r="V32" s="1"/>
      <c r="W32" s="1"/>
      <c r="X32" s="1"/>
    </row>
    <row r="33" spans="1:24" ht="14.4">
      <c r="A33" s="162" t="s">
        <v>706</v>
      </c>
      <c r="B33" s="621" t="s">
        <v>707</v>
      </c>
      <c r="C33" s="25">
        <v>4.2999999999999997E-2</v>
      </c>
      <c r="D33" s="120"/>
      <c r="E33" s="7" t="s">
        <v>708</v>
      </c>
      <c r="G33" s="7" t="s">
        <v>541</v>
      </c>
      <c r="H33" s="7" t="s">
        <v>709</v>
      </c>
      <c r="J33" s="13" t="s">
        <v>710</v>
      </c>
      <c r="K33" s="142">
        <v>0.15</v>
      </c>
      <c r="L33" s="649" t="s">
        <v>711</v>
      </c>
      <c r="M33" s="669" t="s">
        <v>712</v>
      </c>
      <c r="N33" s="676" t="str">
        <f t="shared" si="0"/>
        <v>埼玉県さいたま市</v>
      </c>
      <c r="O33" s="685">
        <v>11.05</v>
      </c>
      <c r="P33" s="669">
        <v>10.83</v>
      </c>
      <c r="Q33" s="670">
        <v>10.68</v>
      </c>
      <c r="R33" s="647" t="s">
        <v>713</v>
      </c>
      <c r="S33" s="16">
        <v>0.45</v>
      </c>
      <c r="T33" s="141"/>
      <c r="U33" s="1"/>
      <c r="V33" s="1"/>
      <c r="W33" s="1"/>
      <c r="X33" s="1"/>
    </row>
    <row r="34" spans="1:24" ht="14.4">
      <c r="A34" s="162" t="s">
        <v>714</v>
      </c>
      <c r="B34" s="621" t="s">
        <v>111</v>
      </c>
      <c r="C34" s="25">
        <v>4.2999999999999997E-2</v>
      </c>
      <c r="D34" s="120"/>
      <c r="E34" s="7" t="s">
        <v>715</v>
      </c>
      <c r="G34" s="7" t="s">
        <v>541</v>
      </c>
      <c r="H34" s="7" t="s">
        <v>716</v>
      </c>
      <c r="J34" s="11" t="s">
        <v>710</v>
      </c>
      <c r="K34" s="16">
        <v>0.15</v>
      </c>
      <c r="L34" s="650" t="s">
        <v>717</v>
      </c>
      <c r="M34" s="638" t="s">
        <v>718</v>
      </c>
      <c r="N34" s="655" t="str">
        <f t="shared" si="0"/>
        <v>千葉県千葉市</v>
      </c>
      <c r="O34" s="635">
        <v>11.05</v>
      </c>
      <c r="P34" s="638">
        <v>10.83</v>
      </c>
      <c r="Q34" s="671">
        <v>10.68</v>
      </c>
      <c r="R34" s="647" t="s">
        <v>719</v>
      </c>
      <c r="S34" s="16">
        <v>0.45</v>
      </c>
      <c r="T34" s="141"/>
      <c r="U34" s="1"/>
      <c r="V34" s="1"/>
      <c r="W34" s="1"/>
      <c r="X34" s="1"/>
    </row>
    <row r="35" spans="1:24" ht="14.4">
      <c r="A35" s="162" t="s">
        <v>720</v>
      </c>
      <c r="B35" s="621" t="s">
        <v>113</v>
      </c>
      <c r="C35" s="25">
        <v>4.2999999999999997E-2</v>
      </c>
      <c r="D35" s="120"/>
      <c r="E35" s="7" t="s">
        <v>721</v>
      </c>
      <c r="G35" s="7" t="s">
        <v>541</v>
      </c>
      <c r="H35" s="7" t="s">
        <v>722</v>
      </c>
      <c r="J35" s="11" t="s">
        <v>710</v>
      </c>
      <c r="K35" s="16">
        <v>0.15</v>
      </c>
      <c r="L35" s="650" t="s">
        <v>717</v>
      </c>
      <c r="M35" s="638" t="s">
        <v>723</v>
      </c>
      <c r="N35" s="655" t="str">
        <f t="shared" si="0"/>
        <v>千葉県浦安市</v>
      </c>
      <c r="O35" s="635">
        <v>11.05</v>
      </c>
      <c r="P35" s="638">
        <v>10.83</v>
      </c>
      <c r="Q35" s="671">
        <v>10.68</v>
      </c>
      <c r="R35" s="647" t="s">
        <v>724</v>
      </c>
      <c r="S35" s="16">
        <v>0.45</v>
      </c>
      <c r="T35" s="141"/>
      <c r="U35" s="1"/>
      <c r="V35" s="1"/>
      <c r="W35" s="1"/>
      <c r="X35" s="1"/>
    </row>
    <row r="36" spans="1:24" ht="14.4">
      <c r="A36" s="162" t="s">
        <v>115</v>
      </c>
      <c r="B36" s="621" t="s">
        <v>116</v>
      </c>
      <c r="C36" s="25">
        <v>2.7E-2</v>
      </c>
      <c r="D36" s="120"/>
      <c r="E36" s="7" t="s">
        <v>725</v>
      </c>
      <c r="G36" s="7" t="s">
        <v>541</v>
      </c>
      <c r="H36" s="7" t="s">
        <v>726</v>
      </c>
      <c r="J36" s="11" t="s">
        <v>710</v>
      </c>
      <c r="K36" s="16">
        <v>0.15</v>
      </c>
      <c r="L36" s="650" t="s">
        <v>544</v>
      </c>
      <c r="M36" s="638" t="s">
        <v>727</v>
      </c>
      <c r="N36" s="655" t="str">
        <f t="shared" si="0"/>
        <v>東京都八王子市</v>
      </c>
      <c r="O36" s="635">
        <v>11.05</v>
      </c>
      <c r="P36" s="638">
        <v>10.83</v>
      </c>
      <c r="Q36" s="671">
        <v>10.68</v>
      </c>
      <c r="R36" s="647" t="s">
        <v>728</v>
      </c>
      <c r="S36" s="16">
        <v>0.45</v>
      </c>
      <c r="T36" s="141"/>
      <c r="U36" s="1"/>
      <c r="V36" s="1"/>
      <c r="W36" s="1"/>
      <c r="X36" s="1"/>
    </row>
    <row r="37" spans="1:24" ht="14.4">
      <c r="A37" s="162" t="s">
        <v>729</v>
      </c>
      <c r="B37" s="621" t="s">
        <v>118</v>
      </c>
      <c r="C37" s="25">
        <v>2.7E-2</v>
      </c>
      <c r="D37" s="120"/>
      <c r="E37" s="7" t="s">
        <v>730</v>
      </c>
      <c r="G37" s="7" t="s">
        <v>541</v>
      </c>
      <c r="H37" s="7" t="s">
        <v>731</v>
      </c>
      <c r="J37" s="11" t="s">
        <v>710</v>
      </c>
      <c r="K37" s="16">
        <v>0.15</v>
      </c>
      <c r="L37" s="650" t="s">
        <v>544</v>
      </c>
      <c r="M37" s="638" t="s">
        <v>732</v>
      </c>
      <c r="N37" s="655" t="str">
        <f t="shared" si="0"/>
        <v>東京都武蔵野市</v>
      </c>
      <c r="O37" s="635">
        <v>11.05</v>
      </c>
      <c r="P37" s="638">
        <v>10.83</v>
      </c>
      <c r="Q37" s="671">
        <v>10.68</v>
      </c>
      <c r="R37" s="647" t="s">
        <v>733</v>
      </c>
      <c r="S37" s="16">
        <v>0.45</v>
      </c>
      <c r="T37" s="141"/>
      <c r="U37" s="1"/>
      <c r="V37" s="1"/>
      <c r="W37" s="1"/>
      <c r="X37" s="1"/>
    </row>
    <row r="38" spans="1:24" ht="14.4">
      <c r="A38" s="162" t="s">
        <v>734</v>
      </c>
      <c r="B38" s="621" t="s">
        <v>735</v>
      </c>
      <c r="C38" s="25">
        <v>2.7E-2</v>
      </c>
      <c r="D38" s="120"/>
      <c r="E38" s="7" t="s">
        <v>736</v>
      </c>
      <c r="G38" s="7" t="s">
        <v>541</v>
      </c>
      <c r="H38" s="7" t="s">
        <v>737</v>
      </c>
      <c r="J38" s="11" t="s">
        <v>710</v>
      </c>
      <c r="K38" s="16">
        <v>0.15</v>
      </c>
      <c r="L38" s="650" t="s">
        <v>544</v>
      </c>
      <c r="M38" s="638" t="s">
        <v>738</v>
      </c>
      <c r="N38" s="655" t="str">
        <f t="shared" si="0"/>
        <v>東京都三鷹市</v>
      </c>
      <c r="O38" s="635">
        <v>11.05</v>
      </c>
      <c r="P38" s="638">
        <v>10.83</v>
      </c>
      <c r="Q38" s="671">
        <v>10.68</v>
      </c>
      <c r="R38" s="647" t="s">
        <v>739</v>
      </c>
      <c r="S38" s="16">
        <v>0.45</v>
      </c>
      <c r="T38" s="141"/>
      <c r="U38" s="1"/>
      <c r="V38" s="1"/>
      <c r="W38" s="1"/>
      <c r="X38" s="1"/>
    </row>
    <row r="39" spans="1:24" ht="14.4">
      <c r="A39" s="162" t="s">
        <v>740</v>
      </c>
      <c r="B39" s="621" t="s">
        <v>121</v>
      </c>
      <c r="C39" s="25">
        <v>2.7E-2</v>
      </c>
      <c r="D39" s="120"/>
      <c r="E39" s="7" t="s">
        <v>741</v>
      </c>
      <c r="G39" s="7" t="s">
        <v>541</v>
      </c>
      <c r="H39" s="7" t="s">
        <v>742</v>
      </c>
      <c r="J39" s="11" t="s">
        <v>710</v>
      </c>
      <c r="K39" s="16">
        <v>0.15</v>
      </c>
      <c r="L39" s="650" t="s">
        <v>544</v>
      </c>
      <c r="M39" s="638" t="s">
        <v>743</v>
      </c>
      <c r="N39" s="655" t="str">
        <f t="shared" si="0"/>
        <v>東京都青梅市</v>
      </c>
      <c r="O39" s="635">
        <v>11.05</v>
      </c>
      <c r="P39" s="638">
        <v>10.83</v>
      </c>
      <c r="Q39" s="671">
        <v>10.68</v>
      </c>
      <c r="R39" s="648" t="s">
        <v>744</v>
      </c>
      <c r="S39" s="18">
        <v>0.45</v>
      </c>
      <c r="T39" s="141"/>
      <c r="U39" s="1"/>
      <c r="V39" s="1"/>
      <c r="W39" s="1"/>
      <c r="X39" s="1"/>
    </row>
    <row r="40" spans="1:24" ht="15" thickBot="1">
      <c r="A40" s="162" t="s">
        <v>745</v>
      </c>
      <c r="B40" s="621" t="s">
        <v>123</v>
      </c>
      <c r="C40" s="25">
        <v>2.7E-2</v>
      </c>
      <c r="D40" s="120"/>
      <c r="E40" s="7" t="s">
        <v>746</v>
      </c>
      <c r="G40" s="7" t="s">
        <v>541</v>
      </c>
      <c r="H40" s="7" t="s">
        <v>747</v>
      </c>
      <c r="J40" s="11" t="s">
        <v>710</v>
      </c>
      <c r="K40" s="16">
        <v>0.15</v>
      </c>
      <c r="L40" s="650" t="s">
        <v>544</v>
      </c>
      <c r="M40" s="638" t="s">
        <v>748</v>
      </c>
      <c r="N40" s="655" t="str">
        <f t="shared" si="0"/>
        <v>東京都府中市</v>
      </c>
      <c r="O40" s="635">
        <v>11.05</v>
      </c>
      <c r="P40" s="638">
        <v>10.83</v>
      </c>
      <c r="Q40" s="671">
        <v>10.68</v>
      </c>
      <c r="R40" s="648" t="s">
        <v>749</v>
      </c>
      <c r="S40" s="18">
        <v>0.45</v>
      </c>
      <c r="T40" s="141"/>
      <c r="U40" s="1"/>
      <c r="V40" s="1"/>
      <c r="W40" s="1"/>
      <c r="X40" s="1"/>
    </row>
    <row r="41" spans="1:24" ht="14.4">
      <c r="A41" s="162" t="s">
        <v>750</v>
      </c>
      <c r="B41" s="621" t="s">
        <v>751</v>
      </c>
      <c r="C41" s="24">
        <v>0.105</v>
      </c>
      <c r="D41" s="120"/>
      <c r="E41" s="7" t="s">
        <v>752</v>
      </c>
      <c r="G41" s="7" t="s">
        <v>541</v>
      </c>
      <c r="H41" s="7" t="s">
        <v>753</v>
      </c>
      <c r="J41" s="11" t="s">
        <v>710</v>
      </c>
      <c r="K41" s="16">
        <v>0.15</v>
      </c>
      <c r="L41" s="650" t="s">
        <v>544</v>
      </c>
      <c r="M41" s="638" t="s">
        <v>754</v>
      </c>
      <c r="N41" s="655" t="str">
        <f t="shared" si="0"/>
        <v>東京都小金井市</v>
      </c>
      <c r="O41" s="635">
        <v>11.05</v>
      </c>
      <c r="P41" s="638">
        <v>10.83</v>
      </c>
      <c r="Q41" s="671">
        <v>10.68</v>
      </c>
      <c r="R41" s="649" t="s">
        <v>750</v>
      </c>
      <c r="S41" s="643">
        <v>0.7</v>
      </c>
      <c r="T41" s="141"/>
      <c r="U41" s="1"/>
      <c r="V41" s="1"/>
      <c r="W41" s="1"/>
      <c r="X41" s="1"/>
    </row>
    <row r="42" spans="1:24" ht="14.4">
      <c r="A42" s="162" t="s">
        <v>755</v>
      </c>
      <c r="B42" s="621" t="s">
        <v>126</v>
      </c>
      <c r="C42" s="24">
        <v>0.105</v>
      </c>
      <c r="D42" s="120"/>
      <c r="E42" s="7" t="s">
        <v>756</v>
      </c>
      <c r="G42" s="7" t="s">
        <v>541</v>
      </c>
      <c r="H42" s="7" t="s">
        <v>757</v>
      </c>
      <c r="J42" s="11" t="s">
        <v>710</v>
      </c>
      <c r="K42" s="16">
        <v>0.15</v>
      </c>
      <c r="L42" s="650" t="s">
        <v>544</v>
      </c>
      <c r="M42" s="638" t="s">
        <v>758</v>
      </c>
      <c r="N42" s="655" t="str">
        <f t="shared" si="0"/>
        <v>東京都小平市</v>
      </c>
      <c r="O42" s="635">
        <v>11.05</v>
      </c>
      <c r="P42" s="638">
        <v>10.83</v>
      </c>
      <c r="Q42" s="671">
        <v>10.68</v>
      </c>
      <c r="R42" s="650" t="s">
        <v>755</v>
      </c>
      <c r="S42" s="642">
        <v>0.7</v>
      </c>
      <c r="T42" s="141"/>
      <c r="U42" s="1"/>
      <c r="V42" s="1"/>
      <c r="W42" s="1"/>
      <c r="X42" s="1"/>
    </row>
    <row r="43" spans="1:24" ht="14.4">
      <c r="A43" s="162" t="s">
        <v>759</v>
      </c>
      <c r="B43" s="621" t="s">
        <v>128</v>
      </c>
      <c r="C43" s="24">
        <v>0.105</v>
      </c>
      <c r="D43" s="120"/>
      <c r="E43" s="7" t="s">
        <v>760</v>
      </c>
      <c r="G43" s="7" t="s">
        <v>541</v>
      </c>
      <c r="H43" s="7" t="s">
        <v>761</v>
      </c>
      <c r="J43" s="11" t="s">
        <v>710</v>
      </c>
      <c r="K43" s="16">
        <v>0.15</v>
      </c>
      <c r="L43" s="650" t="s">
        <v>544</v>
      </c>
      <c r="M43" s="638" t="s">
        <v>762</v>
      </c>
      <c r="N43" s="655" t="str">
        <f t="shared" si="0"/>
        <v>東京都日野市</v>
      </c>
      <c r="O43" s="635">
        <v>11.05</v>
      </c>
      <c r="P43" s="638">
        <v>10.83</v>
      </c>
      <c r="Q43" s="671">
        <v>10.68</v>
      </c>
      <c r="R43" s="650" t="s">
        <v>759</v>
      </c>
      <c r="S43" s="642">
        <v>0.7</v>
      </c>
      <c r="T43" s="141"/>
      <c r="U43" s="1"/>
      <c r="V43" s="1"/>
      <c r="W43" s="1"/>
      <c r="X43" s="1"/>
    </row>
    <row r="44" spans="1:24" ht="14.4">
      <c r="A44" s="162" t="s">
        <v>763</v>
      </c>
      <c r="B44" s="621" t="s">
        <v>764</v>
      </c>
      <c r="C44" s="25">
        <v>6.4000000000000001E-2</v>
      </c>
      <c r="D44" s="120"/>
      <c r="E44" s="7" t="s">
        <v>765</v>
      </c>
      <c r="G44" s="7" t="s">
        <v>541</v>
      </c>
      <c r="H44" s="7" t="s">
        <v>766</v>
      </c>
      <c r="J44" s="11" t="s">
        <v>710</v>
      </c>
      <c r="K44" s="16">
        <v>0.15</v>
      </c>
      <c r="L44" s="650" t="s">
        <v>544</v>
      </c>
      <c r="M44" s="638" t="s">
        <v>767</v>
      </c>
      <c r="N44" s="655" t="str">
        <f t="shared" si="0"/>
        <v>東京都東村山市</v>
      </c>
      <c r="O44" s="635">
        <v>11.05</v>
      </c>
      <c r="P44" s="638">
        <v>10.83</v>
      </c>
      <c r="Q44" s="671">
        <v>10.68</v>
      </c>
      <c r="R44" s="650" t="s">
        <v>763</v>
      </c>
      <c r="S44" s="18">
        <v>0.45</v>
      </c>
      <c r="T44" s="141"/>
      <c r="U44" s="1"/>
      <c r="V44" s="1"/>
      <c r="W44" s="1"/>
      <c r="X44" s="1"/>
    </row>
    <row r="45" spans="1:24" ht="14.4">
      <c r="A45" s="162" t="s">
        <v>768</v>
      </c>
      <c r="B45" s="621" t="s">
        <v>131</v>
      </c>
      <c r="C45" s="25">
        <v>6.4000000000000001E-2</v>
      </c>
      <c r="D45" s="120"/>
      <c r="E45" s="7" t="s">
        <v>769</v>
      </c>
      <c r="G45" s="7" t="s">
        <v>541</v>
      </c>
      <c r="H45" s="7" t="s">
        <v>770</v>
      </c>
      <c r="J45" s="11" t="s">
        <v>710</v>
      </c>
      <c r="K45" s="16">
        <v>0.15</v>
      </c>
      <c r="L45" s="650" t="s">
        <v>544</v>
      </c>
      <c r="M45" s="638" t="s">
        <v>771</v>
      </c>
      <c r="N45" s="655" t="str">
        <f t="shared" si="0"/>
        <v>東京都国分寺市</v>
      </c>
      <c r="O45" s="635">
        <v>11.05</v>
      </c>
      <c r="P45" s="638">
        <v>10.83</v>
      </c>
      <c r="Q45" s="671">
        <v>10.68</v>
      </c>
      <c r="R45" s="650" t="s">
        <v>768</v>
      </c>
      <c r="S45" s="18">
        <v>0.45</v>
      </c>
      <c r="T45" s="141"/>
      <c r="U45" s="1"/>
      <c r="V45" s="1"/>
      <c r="W45" s="1"/>
      <c r="X45" s="1"/>
    </row>
    <row r="46" spans="1:24" ht="15" thickBot="1">
      <c r="A46" s="164" t="s">
        <v>772</v>
      </c>
      <c r="B46" s="622" t="s">
        <v>133</v>
      </c>
      <c r="C46" s="122">
        <v>6.4000000000000001E-2</v>
      </c>
      <c r="D46" s="120"/>
      <c r="E46" s="7" t="s">
        <v>773</v>
      </c>
      <c r="G46" s="7" t="s">
        <v>541</v>
      </c>
      <c r="H46" s="7" t="s">
        <v>774</v>
      </c>
      <c r="J46" s="11" t="s">
        <v>710</v>
      </c>
      <c r="K46" s="16">
        <v>0.15</v>
      </c>
      <c r="L46" s="650" t="s">
        <v>544</v>
      </c>
      <c r="M46" s="638" t="s">
        <v>775</v>
      </c>
      <c r="N46" s="655" t="str">
        <f t="shared" si="0"/>
        <v>東京都国立市</v>
      </c>
      <c r="O46" s="635">
        <v>11.05</v>
      </c>
      <c r="P46" s="638">
        <v>10.83</v>
      </c>
      <c r="Q46" s="671">
        <v>10.68</v>
      </c>
      <c r="R46" s="651" t="s">
        <v>772</v>
      </c>
      <c r="S46" s="644">
        <v>0.45</v>
      </c>
      <c r="T46" s="141"/>
      <c r="U46" s="1"/>
      <c r="V46" s="1"/>
      <c r="W46" s="1"/>
      <c r="X46" s="1"/>
    </row>
    <row r="47" spans="1:24">
      <c r="E47" s="7" t="s">
        <v>776</v>
      </c>
      <c r="G47" s="7" t="s">
        <v>541</v>
      </c>
      <c r="H47" s="7" t="s">
        <v>777</v>
      </c>
      <c r="J47" s="11" t="s">
        <v>710</v>
      </c>
      <c r="K47" s="16">
        <v>0.15</v>
      </c>
      <c r="L47" s="650" t="s">
        <v>544</v>
      </c>
      <c r="M47" s="638" t="s">
        <v>778</v>
      </c>
      <c r="N47" s="655" t="str">
        <f t="shared" si="0"/>
        <v>東京都清瀬市</v>
      </c>
      <c r="O47" s="635">
        <v>11.05</v>
      </c>
      <c r="P47" s="638">
        <v>10.83</v>
      </c>
      <c r="Q47" s="671">
        <v>10.68</v>
      </c>
      <c r="T47" s="1"/>
      <c r="U47" s="1"/>
      <c r="V47" s="1"/>
      <c r="W47" s="1"/>
      <c r="X47" s="1"/>
    </row>
    <row r="48" spans="1:24">
      <c r="E48" s="7" t="s">
        <v>779</v>
      </c>
      <c r="G48" s="7" t="s">
        <v>541</v>
      </c>
      <c r="H48" s="7" t="s">
        <v>780</v>
      </c>
      <c r="J48" s="11" t="s">
        <v>710</v>
      </c>
      <c r="K48" s="16">
        <v>0.15</v>
      </c>
      <c r="L48" s="650" t="s">
        <v>544</v>
      </c>
      <c r="M48" s="638" t="s">
        <v>781</v>
      </c>
      <c r="N48" s="655" t="str">
        <f t="shared" si="0"/>
        <v>東京都東久留米市</v>
      </c>
      <c r="O48" s="635">
        <v>11.05</v>
      </c>
      <c r="P48" s="638">
        <v>10.83</v>
      </c>
      <c r="Q48" s="671">
        <v>10.68</v>
      </c>
      <c r="T48" s="1"/>
      <c r="U48" s="1"/>
      <c r="V48" s="1"/>
      <c r="W48" s="1"/>
      <c r="X48" s="1"/>
    </row>
    <row r="49" spans="5:24" ht="13.8" thickBot="1">
      <c r="E49" s="8" t="s">
        <v>782</v>
      </c>
      <c r="G49" s="7" t="s">
        <v>541</v>
      </c>
      <c r="H49" s="7" t="s">
        <v>783</v>
      </c>
      <c r="J49" s="11" t="s">
        <v>710</v>
      </c>
      <c r="K49" s="16">
        <v>0.15</v>
      </c>
      <c r="L49" s="650" t="s">
        <v>544</v>
      </c>
      <c r="M49" s="638" t="s">
        <v>784</v>
      </c>
      <c r="N49" s="655" t="str">
        <f t="shared" si="0"/>
        <v>東京都稲城市</v>
      </c>
      <c r="O49" s="635">
        <v>11.05</v>
      </c>
      <c r="P49" s="638">
        <v>10.83</v>
      </c>
      <c r="Q49" s="671">
        <v>10.68</v>
      </c>
      <c r="T49" s="1"/>
      <c r="U49" s="1"/>
      <c r="V49" s="1"/>
      <c r="W49" s="1"/>
      <c r="X49" s="1"/>
    </row>
    <row r="50" spans="5:24">
      <c r="E50" s="2"/>
      <c r="G50" s="7" t="s">
        <v>541</v>
      </c>
      <c r="H50" s="7" t="s">
        <v>785</v>
      </c>
      <c r="J50" s="11" t="s">
        <v>710</v>
      </c>
      <c r="K50" s="16">
        <v>0.15</v>
      </c>
      <c r="L50" s="650" t="s">
        <v>544</v>
      </c>
      <c r="M50" s="638" t="s">
        <v>786</v>
      </c>
      <c r="N50" s="655" t="str">
        <f t="shared" si="0"/>
        <v>東京都西東京市</v>
      </c>
      <c r="O50" s="635">
        <v>11.05</v>
      </c>
      <c r="P50" s="638">
        <v>10.83</v>
      </c>
      <c r="Q50" s="671">
        <v>10.68</v>
      </c>
      <c r="T50" s="1"/>
      <c r="U50" s="1"/>
      <c r="V50" s="1"/>
      <c r="W50" s="1"/>
      <c r="X50" s="1"/>
    </row>
    <row r="51" spans="5:24">
      <c r="E51" s="2"/>
      <c r="G51" s="7" t="s">
        <v>541</v>
      </c>
      <c r="H51" s="7" t="s">
        <v>787</v>
      </c>
      <c r="J51" s="11" t="s">
        <v>710</v>
      </c>
      <c r="K51" s="16">
        <v>0.15</v>
      </c>
      <c r="L51" s="650" t="s">
        <v>693</v>
      </c>
      <c r="M51" s="638" t="s">
        <v>788</v>
      </c>
      <c r="N51" s="655" t="str">
        <f t="shared" si="0"/>
        <v>神奈川県鎌倉市</v>
      </c>
      <c r="O51" s="635">
        <v>11.05</v>
      </c>
      <c r="P51" s="638">
        <v>10.83</v>
      </c>
      <c r="Q51" s="671">
        <v>10.68</v>
      </c>
      <c r="T51" s="1"/>
      <c r="U51" s="1"/>
      <c r="V51" s="1"/>
      <c r="W51" s="1"/>
      <c r="X51" s="1"/>
    </row>
    <row r="52" spans="5:24">
      <c r="E52" s="2"/>
      <c r="G52" s="7" t="s">
        <v>541</v>
      </c>
      <c r="H52" s="7" t="s">
        <v>789</v>
      </c>
      <c r="J52" s="11" t="s">
        <v>710</v>
      </c>
      <c r="K52" s="16">
        <v>0.15</v>
      </c>
      <c r="L52" s="650" t="s">
        <v>693</v>
      </c>
      <c r="M52" s="638" t="s">
        <v>790</v>
      </c>
      <c r="N52" s="655" t="str">
        <f t="shared" si="0"/>
        <v>神奈川県厚木市</v>
      </c>
      <c r="O52" s="635">
        <v>11.05</v>
      </c>
      <c r="P52" s="638">
        <v>10.83</v>
      </c>
      <c r="Q52" s="671">
        <v>10.68</v>
      </c>
      <c r="T52" s="1"/>
      <c r="U52" s="1"/>
      <c r="V52" s="1"/>
      <c r="W52" s="1"/>
      <c r="X52" s="1"/>
    </row>
    <row r="53" spans="5:24">
      <c r="E53" s="2"/>
      <c r="G53" s="7" t="s">
        <v>541</v>
      </c>
      <c r="H53" s="7" t="s">
        <v>791</v>
      </c>
      <c r="J53" s="11" t="s">
        <v>710</v>
      </c>
      <c r="K53" s="16">
        <v>0.15</v>
      </c>
      <c r="L53" s="650" t="s">
        <v>792</v>
      </c>
      <c r="M53" s="638" t="s">
        <v>793</v>
      </c>
      <c r="N53" s="655" t="str">
        <f t="shared" si="0"/>
        <v>愛知県名古屋市</v>
      </c>
      <c r="O53" s="635">
        <v>11.05</v>
      </c>
      <c r="P53" s="638">
        <v>10.83</v>
      </c>
      <c r="Q53" s="671">
        <v>10.68</v>
      </c>
      <c r="T53" s="1"/>
      <c r="U53" s="1"/>
      <c r="V53" s="1"/>
      <c r="W53" s="1"/>
      <c r="X53" s="1"/>
    </row>
    <row r="54" spans="5:24">
      <c r="E54" s="2"/>
      <c r="G54" s="7" t="s">
        <v>541</v>
      </c>
      <c r="H54" s="7" t="s">
        <v>794</v>
      </c>
      <c r="J54" s="11" t="s">
        <v>710</v>
      </c>
      <c r="K54" s="16">
        <v>0.15</v>
      </c>
      <c r="L54" s="650" t="s">
        <v>792</v>
      </c>
      <c r="M54" s="638" t="s">
        <v>795</v>
      </c>
      <c r="N54" s="655" t="str">
        <f t="shared" si="0"/>
        <v>愛知県刈谷市</v>
      </c>
      <c r="O54" s="635">
        <v>11.05</v>
      </c>
      <c r="P54" s="638">
        <v>10.83</v>
      </c>
      <c r="Q54" s="671">
        <v>10.68</v>
      </c>
      <c r="T54" s="1"/>
      <c r="U54" s="1"/>
      <c r="V54" s="1"/>
      <c r="W54" s="1"/>
      <c r="X54" s="1"/>
    </row>
    <row r="55" spans="5:24">
      <c r="E55" s="2"/>
      <c r="G55" s="7" t="s">
        <v>541</v>
      </c>
      <c r="H55" s="7" t="s">
        <v>796</v>
      </c>
      <c r="J55" s="11" t="s">
        <v>710</v>
      </c>
      <c r="K55" s="16">
        <v>0.15</v>
      </c>
      <c r="L55" s="650" t="s">
        <v>792</v>
      </c>
      <c r="M55" s="638" t="s">
        <v>797</v>
      </c>
      <c r="N55" s="655" t="str">
        <f t="shared" si="0"/>
        <v>愛知県豊田市</v>
      </c>
      <c r="O55" s="635">
        <v>11.05</v>
      </c>
      <c r="P55" s="638">
        <v>10.83</v>
      </c>
      <c r="Q55" s="671">
        <v>10.68</v>
      </c>
      <c r="T55" s="1"/>
      <c r="U55" s="1"/>
      <c r="V55" s="1"/>
      <c r="W55" s="1"/>
      <c r="X55" s="1"/>
    </row>
    <row r="56" spans="5:24">
      <c r="E56" s="2"/>
      <c r="G56" s="7" t="s">
        <v>541</v>
      </c>
      <c r="H56" s="7" t="s">
        <v>798</v>
      </c>
      <c r="J56" s="11" t="s">
        <v>710</v>
      </c>
      <c r="K56" s="16">
        <v>0.15</v>
      </c>
      <c r="L56" s="650" t="s">
        <v>703</v>
      </c>
      <c r="M56" s="638" t="s">
        <v>799</v>
      </c>
      <c r="N56" s="655" t="str">
        <f t="shared" si="0"/>
        <v>大阪府守口市</v>
      </c>
      <c r="O56" s="635">
        <v>11.05</v>
      </c>
      <c r="P56" s="638">
        <v>10.83</v>
      </c>
      <c r="Q56" s="671">
        <v>10.68</v>
      </c>
      <c r="T56" s="1"/>
      <c r="U56" s="1"/>
      <c r="V56" s="1"/>
      <c r="W56" s="1"/>
      <c r="X56" s="1"/>
    </row>
    <row r="57" spans="5:24">
      <c r="E57" s="2"/>
      <c r="G57" s="7" t="s">
        <v>541</v>
      </c>
      <c r="H57" s="7" t="s">
        <v>800</v>
      </c>
      <c r="J57" s="11" t="s">
        <v>710</v>
      </c>
      <c r="K57" s="16">
        <v>0.15</v>
      </c>
      <c r="L57" s="650" t="s">
        <v>703</v>
      </c>
      <c r="M57" s="638" t="s">
        <v>801</v>
      </c>
      <c r="N57" s="655" t="str">
        <f t="shared" si="0"/>
        <v>大阪府大東市</v>
      </c>
      <c r="O57" s="635">
        <v>11.05</v>
      </c>
      <c r="P57" s="638">
        <v>10.83</v>
      </c>
      <c r="Q57" s="671">
        <v>10.68</v>
      </c>
      <c r="T57" s="1"/>
      <c r="U57" s="1"/>
      <c r="V57" s="1"/>
      <c r="W57" s="1"/>
      <c r="X57" s="1"/>
    </row>
    <row r="58" spans="5:24">
      <c r="E58" s="2"/>
      <c r="G58" s="7" t="s">
        <v>541</v>
      </c>
      <c r="H58" s="7" t="s">
        <v>802</v>
      </c>
      <c r="J58" s="11" t="s">
        <v>710</v>
      </c>
      <c r="K58" s="16">
        <v>0.15</v>
      </c>
      <c r="L58" s="650" t="s">
        <v>703</v>
      </c>
      <c r="M58" s="638" t="s">
        <v>803</v>
      </c>
      <c r="N58" s="655" t="str">
        <f t="shared" si="0"/>
        <v>大阪府門真市</v>
      </c>
      <c r="O58" s="635">
        <v>11.05</v>
      </c>
      <c r="P58" s="638">
        <v>10.83</v>
      </c>
      <c r="Q58" s="671">
        <v>10.68</v>
      </c>
      <c r="T58" s="1"/>
      <c r="U58" s="1"/>
      <c r="V58" s="1"/>
      <c r="W58" s="1"/>
      <c r="X58" s="1"/>
    </row>
    <row r="59" spans="5:24">
      <c r="E59" s="2"/>
      <c r="G59" s="7" t="s">
        <v>541</v>
      </c>
      <c r="H59" s="7" t="s">
        <v>804</v>
      </c>
      <c r="J59" s="11" t="s">
        <v>710</v>
      </c>
      <c r="K59" s="16">
        <v>0.15</v>
      </c>
      <c r="L59" s="650" t="s">
        <v>805</v>
      </c>
      <c r="M59" s="638" t="s">
        <v>806</v>
      </c>
      <c r="N59" s="655" t="str">
        <f t="shared" si="0"/>
        <v>兵庫県西宮市</v>
      </c>
      <c r="O59" s="635">
        <v>11.05</v>
      </c>
      <c r="P59" s="638">
        <v>10.83</v>
      </c>
      <c r="Q59" s="671">
        <v>10.68</v>
      </c>
      <c r="T59" s="1"/>
      <c r="U59" s="1"/>
      <c r="V59" s="1"/>
      <c r="W59" s="1"/>
      <c r="X59" s="1"/>
    </row>
    <row r="60" spans="5:24">
      <c r="E60" s="2"/>
      <c r="G60" s="7" t="s">
        <v>541</v>
      </c>
      <c r="H60" s="7" t="s">
        <v>807</v>
      </c>
      <c r="J60" s="11" t="s">
        <v>710</v>
      </c>
      <c r="K60" s="16">
        <v>0.15</v>
      </c>
      <c r="L60" s="650" t="s">
        <v>805</v>
      </c>
      <c r="M60" s="638" t="s">
        <v>808</v>
      </c>
      <c r="N60" s="655" t="str">
        <f t="shared" si="0"/>
        <v>兵庫県芦屋市</v>
      </c>
      <c r="O60" s="635">
        <v>11.05</v>
      </c>
      <c r="P60" s="638">
        <v>10.83</v>
      </c>
      <c r="Q60" s="671">
        <v>10.68</v>
      </c>
      <c r="T60" s="1"/>
      <c r="U60" s="1"/>
      <c r="V60" s="1"/>
      <c r="W60" s="1"/>
      <c r="X60" s="1"/>
    </row>
    <row r="61" spans="5:24" ht="13.8" thickBot="1">
      <c r="E61" s="2"/>
      <c r="G61" s="7" t="s">
        <v>541</v>
      </c>
      <c r="H61" s="7" t="s">
        <v>809</v>
      </c>
      <c r="J61" s="12" t="s">
        <v>710</v>
      </c>
      <c r="K61" s="644">
        <v>0.15</v>
      </c>
      <c r="L61" s="651" t="s">
        <v>805</v>
      </c>
      <c r="M61" s="641" t="s">
        <v>810</v>
      </c>
      <c r="N61" s="680" t="str">
        <f t="shared" si="0"/>
        <v>兵庫県宝塚市</v>
      </c>
      <c r="O61" s="640">
        <v>11.05</v>
      </c>
      <c r="P61" s="641">
        <v>10.83</v>
      </c>
      <c r="Q61" s="673">
        <v>10.68</v>
      </c>
      <c r="T61" s="1"/>
      <c r="U61" s="1"/>
      <c r="V61" s="1"/>
      <c r="W61" s="1"/>
      <c r="X61" s="1"/>
    </row>
    <row r="62" spans="5:24">
      <c r="E62" s="2"/>
      <c r="G62" s="7" t="s">
        <v>541</v>
      </c>
      <c r="H62" s="7" t="s">
        <v>811</v>
      </c>
      <c r="J62" s="13" t="s">
        <v>812</v>
      </c>
      <c r="K62" s="142">
        <v>0.12</v>
      </c>
      <c r="L62" s="668" t="s">
        <v>589</v>
      </c>
      <c r="M62" s="669" t="s">
        <v>813</v>
      </c>
      <c r="N62" s="670" t="str">
        <f t="shared" si="0"/>
        <v>茨城県牛久市</v>
      </c>
      <c r="O62" s="685">
        <v>10.84</v>
      </c>
      <c r="P62" s="669">
        <v>10.66</v>
      </c>
      <c r="Q62" s="670">
        <v>10.54</v>
      </c>
      <c r="T62" s="1"/>
      <c r="U62" s="1"/>
      <c r="V62" s="1"/>
      <c r="W62" s="1"/>
      <c r="X62" s="1"/>
    </row>
    <row r="63" spans="5:24">
      <c r="E63" s="2"/>
      <c r="G63" s="7" t="s">
        <v>541</v>
      </c>
      <c r="H63" s="7" t="s">
        <v>814</v>
      </c>
      <c r="J63" s="11" t="s">
        <v>812</v>
      </c>
      <c r="K63" s="16">
        <v>0.12</v>
      </c>
      <c r="L63" s="660" t="s">
        <v>603</v>
      </c>
      <c r="M63" s="638" t="s">
        <v>815</v>
      </c>
      <c r="N63" s="671" t="str">
        <f t="shared" si="0"/>
        <v>埼玉県朝霞市</v>
      </c>
      <c r="O63" s="635">
        <v>10.84</v>
      </c>
      <c r="P63" s="638">
        <v>10.66</v>
      </c>
      <c r="Q63" s="671">
        <v>10.54</v>
      </c>
      <c r="T63" s="1"/>
      <c r="U63" s="1"/>
      <c r="V63" s="1"/>
      <c r="W63" s="1"/>
      <c r="X63" s="1"/>
    </row>
    <row r="64" spans="5:24">
      <c r="E64" s="2"/>
      <c r="G64" s="7" t="s">
        <v>541</v>
      </c>
      <c r="H64" s="7" t="s">
        <v>816</v>
      </c>
      <c r="J64" s="11" t="s">
        <v>812</v>
      </c>
      <c r="K64" s="16">
        <v>0.12</v>
      </c>
      <c r="L64" s="660" t="s">
        <v>603</v>
      </c>
      <c r="M64" s="638" t="s">
        <v>817</v>
      </c>
      <c r="N64" s="671" t="str">
        <f t="shared" si="0"/>
        <v>埼玉県志木市</v>
      </c>
      <c r="O64" s="635">
        <v>10.84</v>
      </c>
      <c r="P64" s="638">
        <v>10.66</v>
      </c>
      <c r="Q64" s="671">
        <v>10.54</v>
      </c>
      <c r="T64" s="1"/>
      <c r="U64" s="1"/>
      <c r="V64" s="1"/>
      <c r="W64" s="1"/>
      <c r="X64" s="1"/>
    </row>
    <row r="65" spans="5:24">
      <c r="E65" s="2"/>
      <c r="G65" s="7" t="s">
        <v>541</v>
      </c>
      <c r="H65" s="7" t="s">
        <v>818</v>
      </c>
      <c r="J65" s="11" t="s">
        <v>812</v>
      </c>
      <c r="K65" s="16">
        <v>0.12</v>
      </c>
      <c r="L65" s="660" t="s">
        <v>603</v>
      </c>
      <c r="M65" s="638" t="s">
        <v>819</v>
      </c>
      <c r="N65" s="671" t="str">
        <f t="shared" si="0"/>
        <v>埼玉県和光市</v>
      </c>
      <c r="O65" s="635">
        <v>10.84</v>
      </c>
      <c r="P65" s="638">
        <v>10.66</v>
      </c>
      <c r="Q65" s="671">
        <v>10.54</v>
      </c>
      <c r="T65" s="1"/>
      <c r="U65" s="1"/>
      <c r="V65" s="1"/>
      <c r="W65" s="1"/>
      <c r="X65" s="1"/>
    </row>
    <row r="66" spans="5:24">
      <c r="E66" s="2"/>
      <c r="G66" s="7" t="s">
        <v>541</v>
      </c>
      <c r="H66" s="7" t="s">
        <v>820</v>
      </c>
      <c r="J66" s="11" t="s">
        <v>812</v>
      </c>
      <c r="K66" s="16">
        <v>0.12</v>
      </c>
      <c r="L66" s="660" t="s">
        <v>608</v>
      </c>
      <c r="M66" s="638" t="s">
        <v>821</v>
      </c>
      <c r="N66" s="671" t="str">
        <f t="shared" si="0"/>
        <v>千葉県船橋市</v>
      </c>
      <c r="O66" s="635">
        <v>10.84</v>
      </c>
      <c r="P66" s="638">
        <v>10.66</v>
      </c>
      <c r="Q66" s="671">
        <v>10.54</v>
      </c>
      <c r="T66" s="1"/>
      <c r="U66" s="1"/>
      <c r="V66" s="1"/>
      <c r="W66" s="1"/>
      <c r="X66" s="1"/>
    </row>
    <row r="67" spans="5:24">
      <c r="E67" s="2"/>
      <c r="G67" s="7" t="s">
        <v>541</v>
      </c>
      <c r="H67" s="7" t="s">
        <v>822</v>
      </c>
      <c r="J67" s="11" t="s">
        <v>812</v>
      </c>
      <c r="K67" s="16">
        <v>0.12</v>
      </c>
      <c r="L67" s="660" t="s">
        <v>608</v>
      </c>
      <c r="M67" s="638" t="s">
        <v>823</v>
      </c>
      <c r="N67" s="671" t="str">
        <f t="shared" si="0"/>
        <v>千葉県成田市</v>
      </c>
      <c r="O67" s="635">
        <v>10.84</v>
      </c>
      <c r="P67" s="638">
        <v>10.66</v>
      </c>
      <c r="Q67" s="671">
        <v>10.54</v>
      </c>
      <c r="T67" s="1"/>
      <c r="U67" s="1"/>
      <c r="V67" s="1"/>
      <c r="W67" s="1"/>
      <c r="X67" s="1"/>
    </row>
    <row r="68" spans="5:24">
      <c r="E68" s="2"/>
      <c r="G68" s="7" t="s">
        <v>541</v>
      </c>
      <c r="H68" s="7" t="s">
        <v>824</v>
      </c>
      <c r="J68" s="11" t="s">
        <v>812</v>
      </c>
      <c r="K68" s="16">
        <v>0.12</v>
      </c>
      <c r="L68" s="660" t="s">
        <v>608</v>
      </c>
      <c r="M68" s="638" t="s">
        <v>825</v>
      </c>
      <c r="N68" s="671" t="str">
        <f t="shared" ref="N68:N131" si="1">L68&amp;M68</f>
        <v>千葉県習志野市</v>
      </c>
      <c r="O68" s="635">
        <v>10.84</v>
      </c>
      <c r="P68" s="638">
        <v>10.66</v>
      </c>
      <c r="Q68" s="671">
        <v>10.54</v>
      </c>
      <c r="T68" s="1"/>
      <c r="U68" s="1"/>
      <c r="V68" s="1"/>
      <c r="W68" s="1"/>
      <c r="X68" s="1"/>
    </row>
    <row r="69" spans="5:24">
      <c r="E69" s="2"/>
      <c r="G69" s="7" t="s">
        <v>541</v>
      </c>
      <c r="H69" s="7" t="s">
        <v>826</v>
      </c>
      <c r="J69" s="11" t="s">
        <v>812</v>
      </c>
      <c r="K69" s="16">
        <v>0.12</v>
      </c>
      <c r="L69" s="660" t="s">
        <v>613</v>
      </c>
      <c r="M69" s="638" t="s">
        <v>827</v>
      </c>
      <c r="N69" s="671" t="str">
        <f t="shared" si="1"/>
        <v>東京都立川市</v>
      </c>
      <c r="O69" s="635">
        <v>10.84</v>
      </c>
      <c r="P69" s="638">
        <v>10.66</v>
      </c>
      <c r="Q69" s="671">
        <v>10.54</v>
      </c>
      <c r="T69" s="1"/>
      <c r="U69" s="1"/>
      <c r="V69" s="1"/>
      <c r="W69" s="1"/>
      <c r="X69" s="1"/>
    </row>
    <row r="70" spans="5:24">
      <c r="E70" s="2"/>
      <c r="G70" s="7" t="s">
        <v>541</v>
      </c>
      <c r="H70" s="7" t="s">
        <v>828</v>
      </c>
      <c r="J70" s="11" t="s">
        <v>812</v>
      </c>
      <c r="K70" s="16">
        <v>0.12</v>
      </c>
      <c r="L70" s="660" t="s">
        <v>613</v>
      </c>
      <c r="M70" s="638" t="s">
        <v>829</v>
      </c>
      <c r="N70" s="671" t="str">
        <f t="shared" si="1"/>
        <v>東京都昭島市</v>
      </c>
      <c r="O70" s="635">
        <v>10.84</v>
      </c>
      <c r="P70" s="638">
        <v>10.66</v>
      </c>
      <c r="Q70" s="671">
        <v>10.54</v>
      </c>
      <c r="T70" s="1"/>
      <c r="U70" s="1"/>
      <c r="V70" s="1"/>
      <c r="W70" s="1"/>
      <c r="X70" s="1"/>
    </row>
    <row r="71" spans="5:24">
      <c r="E71" s="2"/>
      <c r="G71" s="7" t="s">
        <v>541</v>
      </c>
      <c r="H71" s="7" t="s">
        <v>830</v>
      </c>
      <c r="J71" s="11" t="s">
        <v>812</v>
      </c>
      <c r="K71" s="16">
        <v>0.12</v>
      </c>
      <c r="L71" s="660" t="s">
        <v>613</v>
      </c>
      <c r="M71" s="638" t="s">
        <v>831</v>
      </c>
      <c r="N71" s="671" t="str">
        <f t="shared" si="1"/>
        <v>東京都東大和市</v>
      </c>
      <c r="O71" s="635">
        <v>10.84</v>
      </c>
      <c r="P71" s="638">
        <v>10.66</v>
      </c>
      <c r="Q71" s="671">
        <v>10.54</v>
      </c>
      <c r="T71" s="1"/>
      <c r="U71" s="1"/>
      <c r="V71" s="1"/>
      <c r="W71" s="1"/>
      <c r="X71" s="1"/>
    </row>
    <row r="72" spans="5:24">
      <c r="E72" s="2"/>
      <c r="G72" s="7" t="s">
        <v>541</v>
      </c>
      <c r="H72" s="7" t="s">
        <v>832</v>
      </c>
      <c r="J72" s="11" t="s">
        <v>812</v>
      </c>
      <c r="K72" s="16">
        <v>0.12</v>
      </c>
      <c r="L72" s="660" t="s">
        <v>618</v>
      </c>
      <c r="M72" s="638" t="s">
        <v>833</v>
      </c>
      <c r="N72" s="671" t="str">
        <f t="shared" si="1"/>
        <v>神奈川県相模原市</v>
      </c>
      <c r="O72" s="635">
        <v>10.84</v>
      </c>
      <c r="P72" s="638">
        <v>10.66</v>
      </c>
      <c r="Q72" s="671">
        <v>10.54</v>
      </c>
      <c r="T72" s="1"/>
      <c r="U72" s="1"/>
      <c r="V72" s="1"/>
      <c r="W72" s="1"/>
      <c r="X72" s="1"/>
    </row>
    <row r="73" spans="5:24">
      <c r="E73" s="2"/>
      <c r="G73" s="7" t="s">
        <v>541</v>
      </c>
      <c r="H73" s="7" t="s">
        <v>834</v>
      </c>
      <c r="J73" s="11" t="s">
        <v>812</v>
      </c>
      <c r="K73" s="16">
        <v>0.12</v>
      </c>
      <c r="L73" s="660" t="s">
        <v>618</v>
      </c>
      <c r="M73" s="638" t="s">
        <v>835</v>
      </c>
      <c r="N73" s="671" t="str">
        <f t="shared" si="1"/>
        <v>神奈川県横須賀市</v>
      </c>
      <c r="O73" s="635">
        <v>10.84</v>
      </c>
      <c r="P73" s="638">
        <v>10.66</v>
      </c>
      <c r="Q73" s="671">
        <v>10.54</v>
      </c>
      <c r="T73" s="1"/>
      <c r="U73" s="1"/>
      <c r="V73" s="1"/>
      <c r="W73" s="1"/>
      <c r="X73" s="1"/>
    </row>
    <row r="74" spans="5:24">
      <c r="E74" s="2"/>
      <c r="G74" s="7" t="s">
        <v>541</v>
      </c>
      <c r="H74" s="7" t="s">
        <v>836</v>
      </c>
      <c r="J74" s="11" t="s">
        <v>812</v>
      </c>
      <c r="K74" s="16">
        <v>0.12</v>
      </c>
      <c r="L74" s="660" t="s">
        <v>618</v>
      </c>
      <c r="M74" s="638" t="s">
        <v>837</v>
      </c>
      <c r="N74" s="671" t="str">
        <f t="shared" si="1"/>
        <v>神奈川県藤沢市</v>
      </c>
      <c r="O74" s="635">
        <v>10.84</v>
      </c>
      <c r="P74" s="638">
        <v>10.66</v>
      </c>
      <c r="Q74" s="671">
        <v>10.54</v>
      </c>
      <c r="T74" s="1"/>
      <c r="U74" s="1"/>
      <c r="V74" s="1"/>
      <c r="W74" s="1"/>
      <c r="X74" s="1"/>
    </row>
    <row r="75" spans="5:24">
      <c r="E75" s="2"/>
      <c r="G75" s="7" t="s">
        <v>541</v>
      </c>
      <c r="H75" s="7" t="s">
        <v>838</v>
      </c>
      <c r="J75" s="11" t="s">
        <v>812</v>
      </c>
      <c r="K75" s="16">
        <v>0.12</v>
      </c>
      <c r="L75" s="660" t="s">
        <v>618</v>
      </c>
      <c r="M75" s="638" t="s">
        <v>839</v>
      </c>
      <c r="N75" s="671" t="str">
        <f t="shared" si="1"/>
        <v>神奈川県逗子市</v>
      </c>
      <c r="O75" s="635">
        <v>10.84</v>
      </c>
      <c r="P75" s="638">
        <v>10.66</v>
      </c>
      <c r="Q75" s="671">
        <v>10.54</v>
      </c>
      <c r="T75" s="1"/>
      <c r="U75" s="1"/>
      <c r="V75" s="1"/>
      <c r="W75" s="1"/>
      <c r="X75" s="1"/>
    </row>
    <row r="76" spans="5:24">
      <c r="E76" s="2"/>
      <c r="G76" s="7" t="s">
        <v>541</v>
      </c>
      <c r="H76" s="7" t="s">
        <v>840</v>
      </c>
      <c r="J76" s="11" t="s">
        <v>812</v>
      </c>
      <c r="K76" s="16">
        <v>0.12</v>
      </c>
      <c r="L76" s="660" t="s">
        <v>618</v>
      </c>
      <c r="M76" s="638" t="s">
        <v>841</v>
      </c>
      <c r="N76" s="671" t="str">
        <f t="shared" si="1"/>
        <v>神奈川県三浦市</v>
      </c>
      <c r="O76" s="635">
        <v>10.84</v>
      </c>
      <c r="P76" s="638">
        <v>10.66</v>
      </c>
      <c r="Q76" s="671">
        <v>10.54</v>
      </c>
      <c r="T76" s="1"/>
      <c r="U76" s="1"/>
      <c r="V76" s="1"/>
      <c r="W76" s="1"/>
      <c r="X76" s="1"/>
    </row>
    <row r="77" spans="5:24">
      <c r="E77" s="2"/>
      <c r="G77" s="7" t="s">
        <v>541</v>
      </c>
      <c r="H77" s="7" t="s">
        <v>842</v>
      </c>
      <c r="J77" s="11" t="s">
        <v>812</v>
      </c>
      <c r="K77" s="16">
        <v>0.12</v>
      </c>
      <c r="L77" s="660" t="s">
        <v>618</v>
      </c>
      <c r="M77" s="638" t="s">
        <v>843</v>
      </c>
      <c r="N77" s="671" t="str">
        <f t="shared" si="1"/>
        <v>神奈川県海老名市</v>
      </c>
      <c r="O77" s="635">
        <v>10.84</v>
      </c>
      <c r="P77" s="638">
        <v>10.66</v>
      </c>
      <c r="Q77" s="671">
        <v>10.54</v>
      </c>
      <c r="T77" s="1"/>
      <c r="U77" s="1"/>
      <c r="V77" s="1"/>
      <c r="W77" s="1"/>
      <c r="X77" s="1"/>
    </row>
    <row r="78" spans="5:24">
      <c r="E78" s="2"/>
      <c r="G78" s="7" t="s">
        <v>541</v>
      </c>
      <c r="H78" s="7" t="s">
        <v>844</v>
      </c>
      <c r="J78" s="11" t="s">
        <v>812</v>
      </c>
      <c r="K78" s="16">
        <v>0.12</v>
      </c>
      <c r="L78" s="660" t="s">
        <v>685</v>
      </c>
      <c r="M78" s="638" t="s">
        <v>845</v>
      </c>
      <c r="N78" s="671" t="str">
        <f t="shared" si="1"/>
        <v>大阪府豊中市</v>
      </c>
      <c r="O78" s="635">
        <v>10.84</v>
      </c>
      <c r="P78" s="638">
        <v>10.66</v>
      </c>
      <c r="Q78" s="671">
        <v>10.54</v>
      </c>
      <c r="T78" s="1"/>
      <c r="U78" s="1"/>
      <c r="V78" s="1"/>
      <c r="W78" s="1"/>
      <c r="X78" s="1"/>
    </row>
    <row r="79" spans="5:24">
      <c r="E79" s="2"/>
      <c r="G79" s="7" t="s">
        <v>541</v>
      </c>
      <c r="H79" s="7" t="s">
        <v>846</v>
      </c>
      <c r="J79" s="11" t="s">
        <v>812</v>
      </c>
      <c r="K79" s="16">
        <v>0.12</v>
      </c>
      <c r="L79" s="660" t="s">
        <v>685</v>
      </c>
      <c r="M79" s="638" t="s">
        <v>847</v>
      </c>
      <c r="N79" s="671" t="str">
        <f t="shared" si="1"/>
        <v>大阪府池田市</v>
      </c>
      <c r="O79" s="635">
        <v>10.84</v>
      </c>
      <c r="P79" s="638">
        <v>10.66</v>
      </c>
      <c r="Q79" s="671">
        <v>10.54</v>
      </c>
      <c r="T79" s="1"/>
      <c r="U79" s="1"/>
      <c r="V79" s="1"/>
      <c r="W79" s="1"/>
      <c r="X79" s="1"/>
    </row>
    <row r="80" spans="5:24">
      <c r="E80" s="2"/>
      <c r="G80" s="7" t="s">
        <v>541</v>
      </c>
      <c r="H80" s="7" t="s">
        <v>848</v>
      </c>
      <c r="J80" s="11" t="s">
        <v>812</v>
      </c>
      <c r="K80" s="16">
        <v>0.12</v>
      </c>
      <c r="L80" s="660" t="s">
        <v>685</v>
      </c>
      <c r="M80" s="638" t="s">
        <v>849</v>
      </c>
      <c r="N80" s="671" t="str">
        <f t="shared" si="1"/>
        <v>大阪府吹田市</v>
      </c>
      <c r="O80" s="635">
        <v>10.84</v>
      </c>
      <c r="P80" s="638">
        <v>10.66</v>
      </c>
      <c r="Q80" s="671">
        <v>10.54</v>
      </c>
      <c r="T80" s="1"/>
      <c r="U80" s="1"/>
      <c r="V80" s="1"/>
      <c r="W80" s="1"/>
      <c r="X80" s="1"/>
    </row>
    <row r="81" spans="5:24">
      <c r="E81" s="2"/>
      <c r="G81" s="7" t="s">
        <v>541</v>
      </c>
      <c r="H81" s="7" t="s">
        <v>850</v>
      </c>
      <c r="J81" s="11" t="s">
        <v>812</v>
      </c>
      <c r="K81" s="16">
        <v>0.12</v>
      </c>
      <c r="L81" s="660" t="s">
        <v>685</v>
      </c>
      <c r="M81" s="638" t="s">
        <v>851</v>
      </c>
      <c r="N81" s="671" t="str">
        <f t="shared" si="1"/>
        <v>大阪府高槻市</v>
      </c>
      <c r="O81" s="635">
        <v>10.84</v>
      </c>
      <c r="P81" s="638">
        <v>10.66</v>
      </c>
      <c r="Q81" s="671">
        <v>10.54</v>
      </c>
      <c r="T81" s="1"/>
      <c r="U81" s="1"/>
      <c r="V81" s="1"/>
      <c r="W81" s="1"/>
      <c r="X81" s="1"/>
    </row>
    <row r="82" spans="5:24">
      <c r="E82" s="2"/>
      <c r="G82" s="7" t="s">
        <v>541</v>
      </c>
      <c r="H82" s="7" t="s">
        <v>852</v>
      </c>
      <c r="J82" s="11" t="s">
        <v>812</v>
      </c>
      <c r="K82" s="16">
        <v>0.12</v>
      </c>
      <c r="L82" s="660" t="s">
        <v>685</v>
      </c>
      <c r="M82" s="638" t="s">
        <v>853</v>
      </c>
      <c r="N82" s="671" t="str">
        <f t="shared" si="1"/>
        <v>大阪府寝屋川市</v>
      </c>
      <c r="O82" s="635">
        <v>10.84</v>
      </c>
      <c r="P82" s="638">
        <v>10.66</v>
      </c>
      <c r="Q82" s="671">
        <v>10.54</v>
      </c>
      <c r="T82" s="1"/>
      <c r="U82" s="1"/>
      <c r="V82" s="1"/>
      <c r="W82" s="1"/>
      <c r="X82" s="1"/>
    </row>
    <row r="83" spans="5:24">
      <c r="E83" s="2"/>
      <c r="G83" s="7" t="s">
        <v>541</v>
      </c>
      <c r="H83" s="7" t="s">
        <v>854</v>
      </c>
      <c r="J83" s="11" t="s">
        <v>812</v>
      </c>
      <c r="K83" s="16">
        <v>0.12</v>
      </c>
      <c r="L83" s="660" t="s">
        <v>685</v>
      </c>
      <c r="M83" s="638" t="s">
        <v>855</v>
      </c>
      <c r="N83" s="671" t="str">
        <f t="shared" si="1"/>
        <v>大阪府箕面市</v>
      </c>
      <c r="O83" s="635">
        <v>10.84</v>
      </c>
      <c r="P83" s="638">
        <v>10.66</v>
      </c>
      <c r="Q83" s="671">
        <v>10.54</v>
      </c>
      <c r="T83" s="1"/>
      <c r="U83" s="1"/>
      <c r="V83" s="1"/>
      <c r="W83" s="1"/>
      <c r="X83" s="1"/>
    </row>
    <row r="84" spans="5:24">
      <c r="E84" s="2"/>
      <c r="G84" s="7" t="s">
        <v>541</v>
      </c>
      <c r="H84" s="7" t="s">
        <v>856</v>
      </c>
      <c r="J84" s="11" t="s">
        <v>812</v>
      </c>
      <c r="K84" s="16">
        <v>0.12</v>
      </c>
      <c r="L84" s="660" t="s">
        <v>685</v>
      </c>
      <c r="M84" s="638" t="s">
        <v>857</v>
      </c>
      <c r="N84" s="671" t="str">
        <f t="shared" si="1"/>
        <v>大阪府四條畷市</v>
      </c>
      <c r="O84" s="635">
        <v>10.84</v>
      </c>
      <c r="P84" s="638">
        <v>10.66</v>
      </c>
      <c r="Q84" s="671">
        <v>10.54</v>
      </c>
      <c r="T84" s="1"/>
      <c r="U84" s="1"/>
      <c r="V84" s="1"/>
      <c r="W84" s="1"/>
      <c r="X84" s="1"/>
    </row>
    <row r="85" spans="5:24" ht="13.8" thickBot="1">
      <c r="E85" s="2"/>
      <c r="G85" s="7" t="s">
        <v>541</v>
      </c>
      <c r="H85" s="7" t="s">
        <v>858</v>
      </c>
      <c r="J85" s="12" t="s">
        <v>812</v>
      </c>
      <c r="K85" s="644">
        <v>0.12</v>
      </c>
      <c r="L85" s="672" t="s">
        <v>691</v>
      </c>
      <c r="M85" s="641" t="s">
        <v>859</v>
      </c>
      <c r="N85" s="673" t="str">
        <f t="shared" si="1"/>
        <v>兵庫県神戸市</v>
      </c>
      <c r="O85" s="640">
        <v>10.84</v>
      </c>
      <c r="P85" s="641">
        <v>10.66</v>
      </c>
      <c r="Q85" s="673">
        <v>10.54</v>
      </c>
      <c r="T85" s="1"/>
      <c r="U85" s="1"/>
      <c r="V85" s="1"/>
      <c r="W85" s="1"/>
      <c r="X85" s="1"/>
    </row>
    <row r="86" spans="5:24">
      <c r="E86" s="2"/>
      <c r="G86" s="7" t="s">
        <v>541</v>
      </c>
      <c r="H86" s="7" t="s">
        <v>860</v>
      </c>
      <c r="J86" s="13" t="s">
        <v>861</v>
      </c>
      <c r="K86" s="142">
        <v>0.1</v>
      </c>
      <c r="L86" s="668" t="s">
        <v>589</v>
      </c>
      <c r="M86" s="669" t="s">
        <v>862</v>
      </c>
      <c r="N86" s="676" t="str">
        <f t="shared" si="1"/>
        <v>茨城県水戸市</v>
      </c>
      <c r="O86" s="685">
        <v>10.7</v>
      </c>
      <c r="P86" s="669">
        <v>10.55</v>
      </c>
      <c r="Q86" s="675">
        <v>10.45</v>
      </c>
      <c r="T86" s="1"/>
      <c r="U86" s="1"/>
      <c r="V86" s="1"/>
      <c r="W86" s="1"/>
      <c r="X86" s="1"/>
    </row>
    <row r="87" spans="5:24">
      <c r="E87" s="2"/>
      <c r="G87" s="7" t="s">
        <v>541</v>
      </c>
      <c r="H87" s="7" t="s">
        <v>863</v>
      </c>
      <c r="J87" s="11" t="s">
        <v>861</v>
      </c>
      <c r="K87" s="16">
        <v>0.1</v>
      </c>
      <c r="L87" s="660" t="s">
        <v>589</v>
      </c>
      <c r="M87" s="638" t="s">
        <v>864</v>
      </c>
      <c r="N87" s="655" t="str">
        <f t="shared" si="1"/>
        <v>茨城県日立市</v>
      </c>
      <c r="O87" s="635">
        <v>10.7</v>
      </c>
      <c r="P87" s="638">
        <v>10.55</v>
      </c>
      <c r="Q87" s="671">
        <v>10.45</v>
      </c>
      <c r="T87" s="1"/>
      <c r="U87" s="1"/>
      <c r="V87" s="1"/>
      <c r="W87" s="1"/>
      <c r="X87" s="1"/>
    </row>
    <row r="88" spans="5:24">
      <c r="E88" s="2"/>
      <c r="G88" s="7" t="s">
        <v>541</v>
      </c>
      <c r="H88" s="7" t="s">
        <v>865</v>
      </c>
      <c r="J88" s="11" t="s">
        <v>861</v>
      </c>
      <c r="K88" s="16">
        <v>0.1</v>
      </c>
      <c r="L88" s="660" t="s">
        <v>589</v>
      </c>
      <c r="M88" s="638" t="s">
        <v>866</v>
      </c>
      <c r="N88" s="655" t="str">
        <f t="shared" si="1"/>
        <v>茨城県龍ケ崎市</v>
      </c>
      <c r="O88" s="635">
        <v>10.7</v>
      </c>
      <c r="P88" s="638">
        <v>10.55</v>
      </c>
      <c r="Q88" s="671">
        <v>10.45</v>
      </c>
      <c r="T88" s="1"/>
      <c r="U88" s="1"/>
      <c r="V88" s="1"/>
      <c r="W88" s="1"/>
      <c r="X88" s="1"/>
    </row>
    <row r="89" spans="5:24">
      <c r="E89" s="2"/>
      <c r="G89" s="7" t="s">
        <v>541</v>
      </c>
      <c r="H89" s="7" t="s">
        <v>867</v>
      </c>
      <c r="J89" s="11" t="s">
        <v>861</v>
      </c>
      <c r="K89" s="16">
        <v>0.1</v>
      </c>
      <c r="L89" s="660" t="s">
        <v>589</v>
      </c>
      <c r="M89" s="638" t="s">
        <v>868</v>
      </c>
      <c r="N89" s="655" t="str">
        <f t="shared" si="1"/>
        <v>茨城県取手市</v>
      </c>
      <c r="O89" s="635">
        <v>10.7</v>
      </c>
      <c r="P89" s="638">
        <v>10.55</v>
      </c>
      <c r="Q89" s="671">
        <v>10.45</v>
      </c>
      <c r="T89" s="1"/>
      <c r="U89" s="1"/>
      <c r="V89" s="1"/>
      <c r="W89" s="1"/>
      <c r="X89" s="1"/>
    </row>
    <row r="90" spans="5:24">
      <c r="E90" s="2"/>
      <c r="G90" s="7" t="s">
        <v>541</v>
      </c>
      <c r="H90" s="7" t="s">
        <v>869</v>
      </c>
      <c r="J90" s="11" t="s">
        <v>861</v>
      </c>
      <c r="K90" s="16">
        <v>0.1</v>
      </c>
      <c r="L90" s="660" t="s">
        <v>589</v>
      </c>
      <c r="M90" s="638" t="s">
        <v>870</v>
      </c>
      <c r="N90" s="655" t="str">
        <f t="shared" si="1"/>
        <v>茨城県つくば市</v>
      </c>
      <c r="O90" s="635">
        <v>10.7</v>
      </c>
      <c r="P90" s="638">
        <v>10.55</v>
      </c>
      <c r="Q90" s="671">
        <v>10.45</v>
      </c>
      <c r="T90" s="1"/>
      <c r="U90" s="1"/>
      <c r="V90" s="1"/>
      <c r="W90" s="1"/>
      <c r="X90" s="1"/>
    </row>
    <row r="91" spans="5:24">
      <c r="E91" s="2"/>
      <c r="G91" s="7" t="s">
        <v>541</v>
      </c>
      <c r="H91" s="7" t="s">
        <v>871</v>
      </c>
      <c r="J91" s="11" t="s">
        <v>861</v>
      </c>
      <c r="K91" s="16">
        <v>0.1</v>
      </c>
      <c r="L91" s="660" t="s">
        <v>589</v>
      </c>
      <c r="M91" s="638" t="s">
        <v>872</v>
      </c>
      <c r="N91" s="655" t="str">
        <f t="shared" si="1"/>
        <v>茨城県守谷市</v>
      </c>
      <c r="O91" s="635">
        <v>10.7</v>
      </c>
      <c r="P91" s="638">
        <v>10.55</v>
      </c>
      <c r="Q91" s="671">
        <v>10.45</v>
      </c>
      <c r="T91" s="1"/>
      <c r="U91" s="1"/>
      <c r="V91" s="1"/>
      <c r="W91" s="1"/>
      <c r="X91" s="1"/>
    </row>
    <row r="92" spans="5:24">
      <c r="E92" s="2"/>
      <c r="G92" s="7" t="s">
        <v>541</v>
      </c>
      <c r="H92" s="7" t="s">
        <v>873</v>
      </c>
      <c r="J92" s="11" t="s">
        <v>861</v>
      </c>
      <c r="K92" s="16">
        <v>0.1</v>
      </c>
      <c r="L92" s="660" t="s">
        <v>603</v>
      </c>
      <c r="M92" s="638" t="s">
        <v>874</v>
      </c>
      <c r="N92" s="655" t="str">
        <f t="shared" si="1"/>
        <v>埼玉県川口市</v>
      </c>
      <c r="O92" s="635">
        <v>10.7</v>
      </c>
      <c r="P92" s="638">
        <v>10.55</v>
      </c>
      <c r="Q92" s="671">
        <v>10.45</v>
      </c>
      <c r="T92" s="1"/>
      <c r="U92" s="1"/>
      <c r="V92" s="1"/>
      <c r="W92" s="1"/>
      <c r="X92" s="1"/>
    </row>
    <row r="93" spans="5:24">
      <c r="E93" s="2"/>
      <c r="G93" s="7" t="s">
        <v>541</v>
      </c>
      <c r="H93" s="7" t="s">
        <v>875</v>
      </c>
      <c r="J93" s="11" t="s">
        <v>861</v>
      </c>
      <c r="K93" s="16">
        <v>0.1</v>
      </c>
      <c r="L93" s="660" t="s">
        <v>603</v>
      </c>
      <c r="M93" s="638" t="s">
        <v>876</v>
      </c>
      <c r="N93" s="655" t="str">
        <f t="shared" si="1"/>
        <v>埼玉県草加市</v>
      </c>
      <c r="O93" s="635">
        <v>10.7</v>
      </c>
      <c r="P93" s="638">
        <v>10.55</v>
      </c>
      <c r="Q93" s="671">
        <v>10.45</v>
      </c>
      <c r="T93" s="1"/>
      <c r="U93" s="1"/>
      <c r="V93" s="1"/>
      <c r="W93" s="1"/>
      <c r="X93" s="1"/>
    </row>
    <row r="94" spans="5:24">
      <c r="E94" s="2"/>
      <c r="G94" s="7" t="s">
        <v>541</v>
      </c>
      <c r="H94" s="7" t="s">
        <v>877</v>
      </c>
      <c r="J94" s="11" t="s">
        <v>861</v>
      </c>
      <c r="K94" s="16">
        <v>0.1</v>
      </c>
      <c r="L94" s="660" t="s">
        <v>603</v>
      </c>
      <c r="M94" s="638" t="s">
        <v>878</v>
      </c>
      <c r="N94" s="655" t="str">
        <f t="shared" si="1"/>
        <v>埼玉県戸田市</v>
      </c>
      <c r="O94" s="635">
        <v>10.7</v>
      </c>
      <c r="P94" s="638">
        <v>10.55</v>
      </c>
      <c r="Q94" s="671">
        <v>10.45</v>
      </c>
      <c r="T94" s="1"/>
      <c r="U94" s="1"/>
      <c r="V94" s="1"/>
      <c r="W94" s="1"/>
      <c r="X94" s="1"/>
    </row>
    <row r="95" spans="5:24">
      <c r="E95" s="2"/>
      <c r="G95" s="7" t="s">
        <v>541</v>
      </c>
      <c r="H95" s="7" t="s">
        <v>879</v>
      </c>
      <c r="J95" s="11" t="s">
        <v>861</v>
      </c>
      <c r="K95" s="16">
        <v>0.1</v>
      </c>
      <c r="L95" s="660" t="s">
        <v>603</v>
      </c>
      <c r="M95" s="638" t="s">
        <v>880</v>
      </c>
      <c r="N95" s="655" t="str">
        <f t="shared" si="1"/>
        <v>埼玉県新座市</v>
      </c>
      <c r="O95" s="635">
        <v>10.7</v>
      </c>
      <c r="P95" s="638">
        <v>10.55</v>
      </c>
      <c r="Q95" s="671">
        <v>10.45</v>
      </c>
      <c r="T95" s="1"/>
      <c r="U95" s="1"/>
      <c r="V95" s="1"/>
      <c r="W95" s="1"/>
      <c r="X95" s="1"/>
    </row>
    <row r="96" spans="5:24">
      <c r="E96" s="2"/>
      <c r="G96" s="7" t="s">
        <v>541</v>
      </c>
      <c r="H96" s="7" t="s">
        <v>881</v>
      </c>
      <c r="J96" s="11" t="s">
        <v>861</v>
      </c>
      <c r="K96" s="16">
        <v>0.1</v>
      </c>
      <c r="L96" s="660" t="s">
        <v>603</v>
      </c>
      <c r="M96" s="638" t="s">
        <v>882</v>
      </c>
      <c r="N96" s="655" t="str">
        <f t="shared" si="1"/>
        <v>埼玉県八潮市</v>
      </c>
      <c r="O96" s="635">
        <v>10.7</v>
      </c>
      <c r="P96" s="638">
        <v>10.55</v>
      </c>
      <c r="Q96" s="671">
        <v>10.45</v>
      </c>
      <c r="T96" s="1"/>
      <c r="U96" s="1"/>
      <c r="V96" s="1"/>
      <c r="W96" s="1"/>
      <c r="X96" s="1"/>
    </row>
    <row r="97" spans="5:24">
      <c r="E97" s="2"/>
      <c r="G97" s="7" t="s">
        <v>541</v>
      </c>
      <c r="H97" s="7" t="s">
        <v>883</v>
      </c>
      <c r="J97" s="11" t="s">
        <v>861</v>
      </c>
      <c r="K97" s="16">
        <v>0.1</v>
      </c>
      <c r="L97" s="660" t="s">
        <v>603</v>
      </c>
      <c r="M97" s="638" t="s">
        <v>884</v>
      </c>
      <c r="N97" s="655" t="str">
        <f t="shared" si="1"/>
        <v>埼玉県ふじみ野市</v>
      </c>
      <c r="O97" s="635">
        <v>10.7</v>
      </c>
      <c r="P97" s="638">
        <v>10.55</v>
      </c>
      <c r="Q97" s="671">
        <v>10.45</v>
      </c>
      <c r="T97" s="1"/>
      <c r="U97" s="1"/>
      <c r="V97" s="1"/>
      <c r="W97" s="1"/>
      <c r="X97" s="1"/>
    </row>
    <row r="98" spans="5:24">
      <c r="E98" s="2"/>
      <c r="G98" s="7" t="s">
        <v>541</v>
      </c>
      <c r="H98" s="7" t="s">
        <v>885</v>
      </c>
      <c r="J98" s="11" t="s">
        <v>861</v>
      </c>
      <c r="K98" s="16">
        <v>0.1</v>
      </c>
      <c r="L98" s="660" t="s">
        <v>608</v>
      </c>
      <c r="M98" s="638" t="s">
        <v>886</v>
      </c>
      <c r="N98" s="655" t="str">
        <f t="shared" si="1"/>
        <v>千葉県市川市</v>
      </c>
      <c r="O98" s="635">
        <v>10.7</v>
      </c>
      <c r="P98" s="638">
        <v>10.55</v>
      </c>
      <c r="Q98" s="671">
        <v>10.45</v>
      </c>
      <c r="T98" s="1"/>
      <c r="U98" s="1"/>
      <c r="V98" s="1"/>
      <c r="W98" s="1"/>
      <c r="X98" s="1"/>
    </row>
    <row r="99" spans="5:24">
      <c r="E99" s="2"/>
      <c r="G99" s="7" t="s">
        <v>541</v>
      </c>
      <c r="H99" s="7" t="s">
        <v>887</v>
      </c>
      <c r="J99" s="11" t="s">
        <v>861</v>
      </c>
      <c r="K99" s="16">
        <v>0.1</v>
      </c>
      <c r="L99" s="660" t="s">
        <v>608</v>
      </c>
      <c r="M99" s="638" t="s">
        <v>888</v>
      </c>
      <c r="N99" s="655" t="str">
        <f t="shared" si="1"/>
        <v>千葉県松戸市</v>
      </c>
      <c r="O99" s="635">
        <v>10.7</v>
      </c>
      <c r="P99" s="638">
        <v>10.55</v>
      </c>
      <c r="Q99" s="671">
        <v>10.45</v>
      </c>
      <c r="T99" s="1"/>
      <c r="U99" s="1"/>
      <c r="V99" s="1"/>
      <c r="W99" s="1"/>
      <c r="X99" s="1"/>
    </row>
    <row r="100" spans="5:24">
      <c r="E100" s="2"/>
      <c r="G100" s="7" t="s">
        <v>541</v>
      </c>
      <c r="H100" s="7" t="s">
        <v>889</v>
      </c>
      <c r="J100" s="11" t="s">
        <v>861</v>
      </c>
      <c r="K100" s="16">
        <v>0.1</v>
      </c>
      <c r="L100" s="660" t="s">
        <v>608</v>
      </c>
      <c r="M100" s="638" t="s">
        <v>890</v>
      </c>
      <c r="N100" s="655" t="str">
        <f t="shared" si="1"/>
        <v>千葉県佐倉市</v>
      </c>
      <c r="O100" s="635">
        <v>10.7</v>
      </c>
      <c r="P100" s="638">
        <v>10.55</v>
      </c>
      <c r="Q100" s="671">
        <v>10.45</v>
      </c>
      <c r="T100" s="1"/>
      <c r="U100" s="1"/>
      <c r="V100" s="1"/>
      <c r="W100" s="1"/>
      <c r="X100" s="1"/>
    </row>
    <row r="101" spans="5:24">
      <c r="E101" s="2"/>
      <c r="G101" s="7" t="s">
        <v>541</v>
      </c>
      <c r="H101" s="7" t="s">
        <v>891</v>
      </c>
      <c r="J101" s="11" t="s">
        <v>861</v>
      </c>
      <c r="K101" s="16">
        <v>0.1</v>
      </c>
      <c r="L101" s="660" t="s">
        <v>608</v>
      </c>
      <c r="M101" s="638" t="s">
        <v>892</v>
      </c>
      <c r="N101" s="655" t="str">
        <f t="shared" si="1"/>
        <v>千葉県市原市</v>
      </c>
      <c r="O101" s="635">
        <v>10.7</v>
      </c>
      <c r="P101" s="638">
        <v>10.55</v>
      </c>
      <c r="Q101" s="671">
        <v>10.45</v>
      </c>
      <c r="T101" s="1"/>
      <c r="U101" s="1"/>
      <c r="V101" s="1"/>
      <c r="W101" s="1"/>
      <c r="X101" s="1"/>
    </row>
    <row r="102" spans="5:24">
      <c r="E102" s="2"/>
      <c r="G102" s="7" t="s">
        <v>541</v>
      </c>
      <c r="H102" s="7" t="s">
        <v>893</v>
      </c>
      <c r="J102" s="11" t="s">
        <v>861</v>
      </c>
      <c r="K102" s="16">
        <v>0.1</v>
      </c>
      <c r="L102" s="660" t="s">
        <v>894</v>
      </c>
      <c r="M102" s="638" t="s">
        <v>895</v>
      </c>
      <c r="N102" s="655" t="str">
        <f t="shared" si="1"/>
        <v>千葉県八千代市</v>
      </c>
      <c r="O102" s="635">
        <v>10.7</v>
      </c>
      <c r="P102" s="638">
        <v>10.55</v>
      </c>
      <c r="Q102" s="671">
        <v>10.45</v>
      </c>
      <c r="T102" s="1"/>
      <c r="U102" s="1"/>
      <c r="V102" s="1"/>
      <c r="W102" s="1"/>
      <c r="X102" s="1"/>
    </row>
    <row r="103" spans="5:24">
      <c r="E103" s="2"/>
      <c r="G103" s="7" t="s">
        <v>541</v>
      </c>
      <c r="H103" s="7" t="s">
        <v>896</v>
      </c>
      <c r="J103" s="11" t="s">
        <v>861</v>
      </c>
      <c r="K103" s="16">
        <v>0.1</v>
      </c>
      <c r="L103" s="660" t="s">
        <v>608</v>
      </c>
      <c r="M103" s="638" t="s">
        <v>897</v>
      </c>
      <c r="N103" s="655" t="str">
        <f t="shared" si="1"/>
        <v>千葉県四街道市</v>
      </c>
      <c r="O103" s="635">
        <v>10.7</v>
      </c>
      <c r="P103" s="638">
        <v>10.55</v>
      </c>
      <c r="Q103" s="671">
        <v>10.45</v>
      </c>
      <c r="T103" s="1"/>
      <c r="U103" s="1"/>
      <c r="V103" s="1"/>
      <c r="W103" s="1"/>
      <c r="X103" s="1"/>
    </row>
    <row r="104" spans="5:24">
      <c r="E104" s="2"/>
      <c r="G104" s="7" t="s">
        <v>541</v>
      </c>
      <c r="H104" s="7" t="s">
        <v>898</v>
      </c>
      <c r="J104" s="11" t="s">
        <v>861</v>
      </c>
      <c r="K104" s="16">
        <v>0.1</v>
      </c>
      <c r="L104" s="660" t="s">
        <v>608</v>
      </c>
      <c r="M104" s="638" t="s">
        <v>899</v>
      </c>
      <c r="N104" s="655" t="str">
        <f t="shared" si="1"/>
        <v>千葉県袖ケ浦市</v>
      </c>
      <c r="O104" s="635">
        <v>10.7</v>
      </c>
      <c r="P104" s="638">
        <v>10.55</v>
      </c>
      <c r="Q104" s="671">
        <v>10.45</v>
      </c>
      <c r="T104" s="1"/>
      <c r="U104" s="1"/>
      <c r="V104" s="1"/>
      <c r="W104" s="1"/>
      <c r="X104" s="1"/>
    </row>
    <row r="105" spans="5:24">
      <c r="E105" s="2"/>
      <c r="G105" s="7" t="s">
        <v>541</v>
      </c>
      <c r="H105" s="7" t="s">
        <v>900</v>
      </c>
      <c r="J105" s="11" t="s">
        <v>861</v>
      </c>
      <c r="K105" s="16">
        <v>0.1</v>
      </c>
      <c r="L105" s="660" t="s">
        <v>608</v>
      </c>
      <c r="M105" s="638" t="s">
        <v>901</v>
      </c>
      <c r="N105" s="655" t="str">
        <f t="shared" si="1"/>
        <v>千葉県印西市</v>
      </c>
      <c r="O105" s="635">
        <v>10.7</v>
      </c>
      <c r="P105" s="638">
        <v>10.55</v>
      </c>
      <c r="Q105" s="671">
        <v>10.45</v>
      </c>
      <c r="T105" s="1"/>
      <c r="U105" s="1"/>
      <c r="V105" s="1"/>
      <c r="W105" s="1"/>
      <c r="X105" s="1"/>
    </row>
    <row r="106" spans="5:24">
      <c r="E106" s="2"/>
      <c r="G106" s="7" t="s">
        <v>541</v>
      </c>
      <c r="H106" s="7" t="s">
        <v>902</v>
      </c>
      <c r="J106" s="11" t="s">
        <v>861</v>
      </c>
      <c r="K106" s="16">
        <v>0.1</v>
      </c>
      <c r="L106" s="660" t="s">
        <v>608</v>
      </c>
      <c r="M106" s="638" t="s">
        <v>903</v>
      </c>
      <c r="N106" s="655" t="str">
        <f t="shared" si="1"/>
        <v>千葉県栄町</v>
      </c>
      <c r="O106" s="635">
        <v>10.7</v>
      </c>
      <c r="P106" s="638">
        <v>10.55</v>
      </c>
      <c r="Q106" s="671">
        <v>10.45</v>
      </c>
      <c r="T106" s="1"/>
      <c r="U106" s="1"/>
      <c r="V106" s="1"/>
      <c r="W106" s="1"/>
      <c r="X106" s="1"/>
    </row>
    <row r="107" spans="5:24">
      <c r="E107" s="2"/>
      <c r="G107" s="7" t="s">
        <v>541</v>
      </c>
      <c r="H107" s="7" t="s">
        <v>904</v>
      </c>
      <c r="J107" s="11" t="s">
        <v>861</v>
      </c>
      <c r="K107" s="16">
        <v>0.1</v>
      </c>
      <c r="L107" s="660" t="s">
        <v>613</v>
      </c>
      <c r="M107" s="638" t="s">
        <v>905</v>
      </c>
      <c r="N107" s="655" t="str">
        <f t="shared" si="1"/>
        <v>東京都福生市</v>
      </c>
      <c r="O107" s="635">
        <v>10.7</v>
      </c>
      <c r="P107" s="638">
        <v>10.55</v>
      </c>
      <c r="Q107" s="671">
        <v>10.45</v>
      </c>
      <c r="T107" s="1"/>
      <c r="U107" s="1"/>
      <c r="V107" s="1"/>
      <c r="W107" s="1"/>
      <c r="X107" s="1"/>
    </row>
    <row r="108" spans="5:24">
      <c r="E108" s="2"/>
      <c r="G108" s="7" t="s">
        <v>541</v>
      </c>
      <c r="H108" s="7" t="s">
        <v>906</v>
      </c>
      <c r="J108" s="11" t="s">
        <v>861</v>
      </c>
      <c r="K108" s="16">
        <v>0.1</v>
      </c>
      <c r="L108" s="660" t="s">
        <v>613</v>
      </c>
      <c r="M108" s="638" t="s">
        <v>907</v>
      </c>
      <c r="N108" s="655" t="str">
        <f t="shared" si="1"/>
        <v>東京都あきる野市</v>
      </c>
      <c r="O108" s="635">
        <v>10.7</v>
      </c>
      <c r="P108" s="638">
        <v>10.55</v>
      </c>
      <c r="Q108" s="671">
        <v>10.45</v>
      </c>
      <c r="T108" s="1"/>
      <c r="U108" s="1"/>
      <c r="V108" s="1"/>
      <c r="W108" s="1"/>
      <c r="X108" s="1"/>
    </row>
    <row r="109" spans="5:24">
      <c r="E109" s="2"/>
      <c r="G109" s="7" t="s">
        <v>541</v>
      </c>
      <c r="H109" s="7" t="s">
        <v>908</v>
      </c>
      <c r="J109" s="11" t="s">
        <v>861</v>
      </c>
      <c r="K109" s="16">
        <v>0.1</v>
      </c>
      <c r="L109" s="660" t="s">
        <v>613</v>
      </c>
      <c r="M109" s="638" t="s">
        <v>909</v>
      </c>
      <c r="N109" s="655" t="str">
        <f t="shared" si="1"/>
        <v>東京都日の出町</v>
      </c>
      <c r="O109" s="635">
        <v>10.7</v>
      </c>
      <c r="P109" s="638">
        <v>10.55</v>
      </c>
      <c r="Q109" s="671">
        <v>10.45</v>
      </c>
      <c r="T109" s="1"/>
      <c r="U109" s="1"/>
      <c r="V109" s="1"/>
      <c r="W109" s="1"/>
      <c r="X109" s="1"/>
    </row>
    <row r="110" spans="5:24">
      <c r="E110" s="2"/>
      <c r="G110" s="7" t="s">
        <v>541</v>
      </c>
      <c r="H110" s="7" t="s">
        <v>910</v>
      </c>
      <c r="J110" s="11" t="s">
        <v>861</v>
      </c>
      <c r="K110" s="16">
        <v>0.1</v>
      </c>
      <c r="L110" s="660" t="s">
        <v>618</v>
      </c>
      <c r="M110" s="638" t="s">
        <v>911</v>
      </c>
      <c r="N110" s="655" t="str">
        <f t="shared" si="1"/>
        <v>神奈川県平塚市</v>
      </c>
      <c r="O110" s="635">
        <v>10.7</v>
      </c>
      <c r="P110" s="638">
        <v>10.55</v>
      </c>
      <c r="Q110" s="671">
        <v>10.45</v>
      </c>
      <c r="T110" s="1"/>
      <c r="U110" s="1"/>
      <c r="V110" s="1"/>
      <c r="W110" s="1"/>
      <c r="X110" s="1"/>
    </row>
    <row r="111" spans="5:24">
      <c r="E111" s="2"/>
      <c r="G111" s="7" t="s">
        <v>541</v>
      </c>
      <c r="H111" s="7" t="s">
        <v>912</v>
      </c>
      <c r="J111" s="11" t="s">
        <v>861</v>
      </c>
      <c r="K111" s="16">
        <v>0.1</v>
      </c>
      <c r="L111" s="660" t="s">
        <v>618</v>
      </c>
      <c r="M111" s="638" t="s">
        <v>913</v>
      </c>
      <c r="N111" s="655" t="str">
        <f t="shared" si="1"/>
        <v>神奈川県小田原市</v>
      </c>
      <c r="O111" s="635">
        <v>10.7</v>
      </c>
      <c r="P111" s="638">
        <v>10.55</v>
      </c>
      <c r="Q111" s="671">
        <v>10.45</v>
      </c>
      <c r="T111" s="1"/>
      <c r="U111" s="1"/>
      <c r="V111" s="1"/>
      <c r="W111" s="1"/>
      <c r="X111" s="1"/>
    </row>
    <row r="112" spans="5:24">
      <c r="E112" s="2"/>
      <c r="G112" s="7" t="s">
        <v>541</v>
      </c>
      <c r="H112" s="7" t="s">
        <v>914</v>
      </c>
      <c r="J112" s="11" t="s">
        <v>861</v>
      </c>
      <c r="K112" s="16">
        <v>0.1</v>
      </c>
      <c r="L112" s="660" t="s">
        <v>618</v>
      </c>
      <c r="M112" s="638" t="s">
        <v>915</v>
      </c>
      <c r="N112" s="655" t="str">
        <f t="shared" si="1"/>
        <v>神奈川県茅ヶ崎市</v>
      </c>
      <c r="O112" s="635">
        <v>10.7</v>
      </c>
      <c r="P112" s="638">
        <v>10.55</v>
      </c>
      <c r="Q112" s="671">
        <v>10.45</v>
      </c>
      <c r="T112" s="1"/>
      <c r="U112" s="1"/>
      <c r="V112" s="1"/>
      <c r="W112" s="1"/>
      <c r="X112" s="1"/>
    </row>
    <row r="113" spans="5:24">
      <c r="E113" s="2"/>
      <c r="G113" s="7" t="s">
        <v>541</v>
      </c>
      <c r="H113" s="7" t="s">
        <v>916</v>
      </c>
      <c r="J113" s="11" t="s">
        <v>861</v>
      </c>
      <c r="K113" s="16">
        <v>0.1</v>
      </c>
      <c r="L113" s="660" t="s">
        <v>618</v>
      </c>
      <c r="M113" s="638" t="s">
        <v>917</v>
      </c>
      <c r="N113" s="655" t="str">
        <f t="shared" si="1"/>
        <v>神奈川県大和市</v>
      </c>
      <c r="O113" s="635">
        <v>10.7</v>
      </c>
      <c r="P113" s="638">
        <v>10.55</v>
      </c>
      <c r="Q113" s="671">
        <v>10.45</v>
      </c>
      <c r="T113" s="1"/>
      <c r="U113" s="1"/>
      <c r="V113" s="1"/>
      <c r="W113" s="1"/>
      <c r="X113" s="1"/>
    </row>
    <row r="114" spans="5:24">
      <c r="E114" s="2"/>
      <c r="G114" s="7" t="s">
        <v>541</v>
      </c>
      <c r="H114" s="7" t="s">
        <v>918</v>
      </c>
      <c r="J114" s="11" t="s">
        <v>861</v>
      </c>
      <c r="K114" s="16">
        <v>0.1</v>
      </c>
      <c r="L114" s="660" t="s">
        <v>618</v>
      </c>
      <c r="M114" s="638" t="s">
        <v>919</v>
      </c>
      <c r="N114" s="655" t="str">
        <f t="shared" si="1"/>
        <v>神奈川県伊勢原市</v>
      </c>
      <c r="O114" s="635">
        <v>10.7</v>
      </c>
      <c r="P114" s="638">
        <v>10.55</v>
      </c>
      <c r="Q114" s="671">
        <v>10.45</v>
      </c>
      <c r="T114" s="1"/>
      <c r="U114" s="1"/>
      <c r="V114" s="1"/>
      <c r="W114" s="1"/>
      <c r="X114" s="1"/>
    </row>
    <row r="115" spans="5:24">
      <c r="E115" s="2"/>
      <c r="G115" s="7" t="s">
        <v>541</v>
      </c>
      <c r="H115" s="7" t="s">
        <v>920</v>
      </c>
      <c r="J115" s="11" t="s">
        <v>861</v>
      </c>
      <c r="K115" s="16">
        <v>0.1</v>
      </c>
      <c r="L115" s="660" t="s">
        <v>618</v>
      </c>
      <c r="M115" s="638" t="s">
        <v>921</v>
      </c>
      <c r="N115" s="655" t="str">
        <f t="shared" si="1"/>
        <v>神奈川県座間市</v>
      </c>
      <c r="O115" s="635">
        <v>10.7</v>
      </c>
      <c r="P115" s="638">
        <v>10.55</v>
      </c>
      <c r="Q115" s="671">
        <v>10.45</v>
      </c>
      <c r="T115" s="1"/>
      <c r="U115" s="1"/>
      <c r="V115" s="1"/>
      <c r="W115" s="1"/>
      <c r="X115" s="1"/>
    </row>
    <row r="116" spans="5:24">
      <c r="E116" s="2"/>
      <c r="G116" s="7" t="s">
        <v>541</v>
      </c>
      <c r="H116" s="7" t="s">
        <v>922</v>
      </c>
      <c r="J116" s="11" t="s">
        <v>861</v>
      </c>
      <c r="K116" s="16">
        <v>0.1</v>
      </c>
      <c r="L116" s="660" t="s">
        <v>618</v>
      </c>
      <c r="M116" s="638" t="s">
        <v>923</v>
      </c>
      <c r="N116" s="655" t="str">
        <f t="shared" si="1"/>
        <v>神奈川県綾瀬市</v>
      </c>
      <c r="O116" s="635">
        <v>10.7</v>
      </c>
      <c r="P116" s="638">
        <v>10.55</v>
      </c>
      <c r="Q116" s="671">
        <v>10.45</v>
      </c>
      <c r="T116" s="1"/>
      <c r="U116" s="1"/>
      <c r="V116" s="1"/>
      <c r="W116" s="1"/>
      <c r="X116" s="1"/>
    </row>
    <row r="117" spans="5:24">
      <c r="E117" s="2"/>
      <c r="G117" s="7" t="s">
        <v>541</v>
      </c>
      <c r="H117" s="7" t="s">
        <v>924</v>
      </c>
      <c r="J117" s="11" t="s">
        <v>861</v>
      </c>
      <c r="K117" s="16">
        <v>0.1</v>
      </c>
      <c r="L117" s="660" t="s">
        <v>618</v>
      </c>
      <c r="M117" s="638" t="s">
        <v>925</v>
      </c>
      <c r="N117" s="655" t="str">
        <f t="shared" si="1"/>
        <v>神奈川県葉山町</v>
      </c>
      <c r="O117" s="635">
        <v>10.7</v>
      </c>
      <c r="P117" s="638">
        <v>10.55</v>
      </c>
      <c r="Q117" s="671">
        <v>10.45</v>
      </c>
      <c r="T117" s="1"/>
      <c r="U117" s="1"/>
      <c r="V117" s="1"/>
      <c r="W117" s="1"/>
      <c r="X117" s="1"/>
    </row>
    <row r="118" spans="5:24">
      <c r="E118" s="2"/>
      <c r="G118" s="7" t="s">
        <v>541</v>
      </c>
      <c r="H118" s="7" t="s">
        <v>926</v>
      </c>
      <c r="J118" s="11" t="s">
        <v>861</v>
      </c>
      <c r="K118" s="16">
        <v>0.1</v>
      </c>
      <c r="L118" s="660" t="s">
        <v>618</v>
      </c>
      <c r="M118" s="638" t="s">
        <v>927</v>
      </c>
      <c r="N118" s="655" t="str">
        <f t="shared" si="1"/>
        <v>神奈川県寒川町</v>
      </c>
      <c r="O118" s="635">
        <v>10.7</v>
      </c>
      <c r="P118" s="638">
        <v>10.55</v>
      </c>
      <c r="Q118" s="671">
        <v>10.45</v>
      </c>
      <c r="T118" s="1"/>
      <c r="U118" s="1"/>
      <c r="V118" s="1"/>
      <c r="W118" s="1"/>
      <c r="X118" s="1"/>
    </row>
    <row r="119" spans="5:24">
      <c r="E119" s="2"/>
      <c r="G119" s="7" t="s">
        <v>541</v>
      </c>
      <c r="H119" s="7" t="s">
        <v>928</v>
      </c>
      <c r="J119" s="11" t="s">
        <v>861</v>
      </c>
      <c r="K119" s="16">
        <v>0.1</v>
      </c>
      <c r="L119" s="660" t="s">
        <v>618</v>
      </c>
      <c r="M119" s="638" t="s">
        <v>929</v>
      </c>
      <c r="N119" s="655" t="str">
        <f t="shared" si="1"/>
        <v>神奈川県愛川町</v>
      </c>
      <c r="O119" s="635">
        <v>10.7</v>
      </c>
      <c r="P119" s="638">
        <v>10.55</v>
      </c>
      <c r="Q119" s="671">
        <v>10.45</v>
      </c>
      <c r="T119" s="1"/>
      <c r="U119" s="1"/>
      <c r="V119" s="1"/>
      <c r="W119" s="1"/>
      <c r="X119" s="1"/>
    </row>
    <row r="120" spans="5:24">
      <c r="E120" s="2"/>
      <c r="G120" s="7" t="s">
        <v>541</v>
      </c>
      <c r="H120" s="7" t="s">
        <v>930</v>
      </c>
      <c r="J120" s="11" t="s">
        <v>861</v>
      </c>
      <c r="K120" s="16">
        <v>0.1</v>
      </c>
      <c r="L120" s="660" t="s">
        <v>931</v>
      </c>
      <c r="M120" s="638" t="s">
        <v>932</v>
      </c>
      <c r="N120" s="655" t="str">
        <f t="shared" si="1"/>
        <v>愛知県知立市</v>
      </c>
      <c r="O120" s="635">
        <v>10.7</v>
      </c>
      <c r="P120" s="638">
        <v>10.55</v>
      </c>
      <c r="Q120" s="671">
        <v>10.45</v>
      </c>
      <c r="T120" s="1"/>
      <c r="U120" s="1"/>
      <c r="V120" s="1"/>
      <c r="W120" s="1"/>
      <c r="X120" s="1"/>
    </row>
    <row r="121" spans="5:24">
      <c r="E121" s="2"/>
      <c r="G121" s="7" t="s">
        <v>541</v>
      </c>
      <c r="H121" s="7" t="s">
        <v>933</v>
      </c>
      <c r="J121" s="11" t="s">
        <v>861</v>
      </c>
      <c r="K121" s="16">
        <v>0.1</v>
      </c>
      <c r="L121" s="660" t="s">
        <v>931</v>
      </c>
      <c r="M121" s="638" t="s">
        <v>934</v>
      </c>
      <c r="N121" s="655" t="str">
        <f t="shared" si="1"/>
        <v>愛知県豊明市</v>
      </c>
      <c r="O121" s="635">
        <v>10.7</v>
      </c>
      <c r="P121" s="638">
        <v>10.55</v>
      </c>
      <c r="Q121" s="671">
        <v>10.45</v>
      </c>
      <c r="T121" s="1"/>
      <c r="U121" s="1"/>
      <c r="V121" s="1"/>
      <c r="W121" s="1"/>
      <c r="X121" s="1"/>
    </row>
    <row r="122" spans="5:24">
      <c r="E122" s="2"/>
      <c r="G122" s="7" t="s">
        <v>541</v>
      </c>
      <c r="H122" s="7" t="s">
        <v>935</v>
      </c>
      <c r="J122" s="11" t="s">
        <v>861</v>
      </c>
      <c r="K122" s="16">
        <v>0.1</v>
      </c>
      <c r="L122" s="660" t="s">
        <v>931</v>
      </c>
      <c r="M122" s="638" t="s">
        <v>936</v>
      </c>
      <c r="N122" s="655" t="str">
        <f t="shared" si="1"/>
        <v>愛知県みよし市</v>
      </c>
      <c r="O122" s="635">
        <v>10.7</v>
      </c>
      <c r="P122" s="638">
        <v>10.55</v>
      </c>
      <c r="Q122" s="671">
        <v>10.45</v>
      </c>
      <c r="T122" s="1"/>
      <c r="U122" s="1"/>
      <c r="V122" s="1"/>
      <c r="W122" s="1"/>
      <c r="X122" s="1"/>
    </row>
    <row r="123" spans="5:24">
      <c r="E123" s="2"/>
      <c r="G123" s="7" t="s">
        <v>541</v>
      </c>
      <c r="H123" s="7" t="s">
        <v>937</v>
      </c>
      <c r="J123" s="11" t="s">
        <v>861</v>
      </c>
      <c r="K123" s="16">
        <v>0.1</v>
      </c>
      <c r="L123" s="660" t="s">
        <v>674</v>
      </c>
      <c r="M123" s="638" t="s">
        <v>938</v>
      </c>
      <c r="N123" s="655" t="str">
        <f t="shared" si="1"/>
        <v>滋賀県大津市</v>
      </c>
      <c r="O123" s="635">
        <v>10.7</v>
      </c>
      <c r="P123" s="638">
        <v>10.55</v>
      </c>
      <c r="Q123" s="671">
        <v>10.45</v>
      </c>
      <c r="T123" s="1"/>
      <c r="U123" s="1"/>
      <c r="V123" s="1"/>
      <c r="W123" s="1"/>
      <c r="X123" s="1"/>
    </row>
    <row r="124" spans="5:24">
      <c r="E124" s="2"/>
      <c r="G124" s="7" t="s">
        <v>541</v>
      </c>
      <c r="H124" s="7" t="s">
        <v>939</v>
      </c>
      <c r="J124" s="11" t="s">
        <v>861</v>
      </c>
      <c r="K124" s="16">
        <v>0.1</v>
      </c>
      <c r="L124" s="660" t="s">
        <v>674</v>
      </c>
      <c r="M124" s="638" t="s">
        <v>940</v>
      </c>
      <c r="N124" s="655" t="str">
        <f t="shared" si="1"/>
        <v>滋賀県草津市</v>
      </c>
      <c r="O124" s="635">
        <v>10.7</v>
      </c>
      <c r="P124" s="638">
        <v>10.55</v>
      </c>
      <c r="Q124" s="671">
        <v>10.45</v>
      </c>
      <c r="T124" s="1"/>
      <c r="U124" s="1"/>
      <c r="V124" s="1"/>
      <c r="W124" s="1"/>
      <c r="X124" s="1"/>
    </row>
    <row r="125" spans="5:24">
      <c r="E125" s="2"/>
      <c r="G125" s="7" t="s">
        <v>541</v>
      </c>
      <c r="H125" s="7" t="s">
        <v>941</v>
      </c>
      <c r="J125" s="11" t="s">
        <v>861</v>
      </c>
      <c r="K125" s="16">
        <v>0.1</v>
      </c>
      <c r="L125" s="660" t="s">
        <v>674</v>
      </c>
      <c r="M125" s="638" t="s">
        <v>942</v>
      </c>
      <c r="N125" s="655" t="str">
        <f t="shared" si="1"/>
        <v>滋賀県栗東市</v>
      </c>
      <c r="O125" s="635">
        <v>10.7</v>
      </c>
      <c r="P125" s="638">
        <v>10.55</v>
      </c>
      <c r="Q125" s="671">
        <v>10.45</v>
      </c>
      <c r="T125" s="1"/>
      <c r="U125" s="1"/>
      <c r="V125" s="1"/>
      <c r="W125" s="1"/>
      <c r="X125" s="1"/>
    </row>
    <row r="126" spans="5:24">
      <c r="E126" s="2"/>
      <c r="G126" s="7" t="s">
        <v>541</v>
      </c>
      <c r="H126" s="7" t="s">
        <v>943</v>
      </c>
      <c r="J126" s="11" t="s">
        <v>861</v>
      </c>
      <c r="K126" s="16">
        <v>0.1</v>
      </c>
      <c r="L126" s="660" t="s">
        <v>679</v>
      </c>
      <c r="M126" s="638" t="s">
        <v>944</v>
      </c>
      <c r="N126" s="655" t="str">
        <f t="shared" si="1"/>
        <v>京都府京都市</v>
      </c>
      <c r="O126" s="635">
        <v>10.7</v>
      </c>
      <c r="P126" s="638">
        <v>10.55</v>
      </c>
      <c r="Q126" s="671">
        <v>10.45</v>
      </c>
      <c r="T126" s="1"/>
      <c r="U126" s="1"/>
      <c r="V126" s="1"/>
      <c r="W126" s="1"/>
      <c r="X126" s="1"/>
    </row>
    <row r="127" spans="5:24">
      <c r="E127" s="2"/>
      <c r="G127" s="7" t="s">
        <v>541</v>
      </c>
      <c r="H127" s="7" t="s">
        <v>945</v>
      </c>
      <c r="J127" s="11" t="s">
        <v>861</v>
      </c>
      <c r="K127" s="16">
        <v>0.1</v>
      </c>
      <c r="L127" s="660" t="s">
        <v>679</v>
      </c>
      <c r="M127" s="638" t="s">
        <v>946</v>
      </c>
      <c r="N127" s="655" t="str">
        <f t="shared" si="1"/>
        <v>京都府長岡京市</v>
      </c>
      <c r="O127" s="635">
        <v>10.7</v>
      </c>
      <c r="P127" s="638">
        <v>10.55</v>
      </c>
      <c r="Q127" s="671">
        <v>10.45</v>
      </c>
      <c r="T127" s="1"/>
      <c r="U127" s="1"/>
      <c r="V127" s="1"/>
      <c r="W127" s="1"/>
      <c r="X127" s="1"/>
    </row>
    <row r="128" spans="5:24">
      <c r="E128" s="2"/>
      <c r="G128" s="7" t="s">
        <v>541</v>
      </c>
      <c r="H128" s="7" t="s">
        <v>947</v>
      </c>
      <c r="J128" s="11" t="s">
        <v>861</v>
      </c>
      <c r="K128" s="16">
        <v>0.1</v>
      </c>
      <c r="L128" s="660" t="s">
        <v>685</v>
      </c>
      <c r="M128" s="638" t="s">
        <v>948</v>
      </c>
      <c r="N128" s="655" t="str">
        <f t="shared" si="1"/>
        <v>大阪府堺市</v>
      </c>
      <c r="O128" s="635">
        <v>10.7</v>
      </c>
      <c r="P128" s="638">
        <v>10.55</v>
      </c>
      <c r="Q128" s="671">
        <v>10.45</v>
      </c>
      <c r="T128" s="1"/>
      <c r="U128" s="1"/>
      <c r="V128" s="1"/>
      <c r="W128" s="1"/>
      <c r="X128" s="1"/>
    </row>
    <row r="129" spans="5:24">
      <c r="E129" s="2"/>
      <c r="G129" s="7" t="s">
        <v>541</v>
      </c>
      <c r="H129" s="7" t="s">
        <v>949</v>
      </c>
      <c r="J129" s="11" t="s">
        <v>861</v>
      </c>
      <c r="K129" s="16">
        <v>0.1</v>
      </c>
      <c r="L129" s="660" t="s">
        <v>685</v>
      </c>
      <c r="M129" s="638" t="s">
        <v>950</v>
      </c>
      <c r="N129" s="655" t="str">
        <f t="shared" si="1"/>
        <v>大阪府枚方市</v>
      </c>
      <c r="O129" s="635">
        <v>10.7</v>
      </c>
      <c r="P129" s="638">
        <v>10.55</v>
      </c>
      <c r="Q129" s="671">
        <v>10.45</v>
      </c>
      <c r="T129" s="1"/>
      <c r="U129" s="1"/>
      <c r="V129" s="1"/>
      <c r="W129" s="1"/>
      <c r="X129" s="1"/>
    </row>
    <row r="130" spans="5:24">
      <c r="E130" s="2"/>
      <c r="G130" s="7" t="s">
        <v>541</v>
      </c>
      <c r="H130" s="7" t="s">
        <v>951</v>
      </c>
      <c r="J130" s="11" t="s">
        <v>861</v>
      </c>
      <c r="K130" s="16">
        <v>0.1</v>
      </c>
      <c r="L130" s="660" t="s">
        <v>685</v>
      </c>
      <c r="M130" s="638" t="s">
        <v>952</v>
      </c>
      <c r="N130" s="655" t="str">
        <f t="shared" si="1"/>
        <v>大阪府茨木市</v>
      </c>
      <c r="O130" s="635">
        <v>10.7</v>
      </c>
      <c r="P130" s="638">
        <v>10.55</v>
      </c>
      <c r="Q130" s="671">
        <v>10.45</v>
      </c>
      <c r="T130" s="1"/>
      <c r="U130" s="1"/>
      <c r="V130" s="1"/>
      <c r="W130" s="1"/>
      <c r="X130" s="1"/>
    </row>
    <row r="131" spans="5:24">
      <c r="E131" s="2"/>
      <c r="G131" s="7" t="s">
        <v>541</v>
      </c>
      <c r="H131" s="7" t="s">
        <v>953</v>
      </c>
      <c r="J131" s="11" t="s">
        <v>861</v>
      </c>
      <c r="K131" s="16">
        <v>0.1</v>
      </c>
      <c r="L131" s="660" t="s">
        <v>685</v>
      </c>
      <c r="M131" s="638" t="s">
        <v>954</v>
      </c>
      <c r="N131" s="655" t="str">
        <f t="shared" si="1"/>
        <v>大阪府八尾市</v>
      </c>
      <c r="O131" s="635">
        <v>10.7</v>
      </c>
      <c r="P131" s="638">
        <v>10.55</v>
      </c>
      <c r="Q131" s="671">
        <v>10.45</v>
      </c>
      <c r="T131" s="1"/>
      <c r="U131" s="1"/>
      <c r="V131" s="1"/>
      <c r="W131" s="1"/>
      <c r="X131" s="1"/>
    </row>
    <row r="132" spans="5:24">
      <c r="E132" s="2"/>
      <c r="G132" s="7" t="s">
        <v>541</v>
      </c>
      <c r="H132" s="7" t="s">
        <v>955</v>
      </c>
      <c r="J132" s="11" t="s">
        <v>861</v>
      </c>
      <c r="K132" s="16">
        <v>0.1</v>
      </c>
      <c r="L132" s="660" t="s">
        <v>685</v>
      </c>
      <c r="M132" s="638" t="s">
        <v>956</v>
      </c>
      <c r="N132" s="655" t="str">
        <f t="shared" ref="N132:N195" si="2">L132&amp;M132</f>
        <v>大阪府松原市</v>
      </c>
      <c r="O132" s="635">
        <v>10.7</v>
      </c>
      <c r="P132" s="638">
        <v>10.55</v>
      </c>
      <c r="Q132" s="671">
        <v>10.45</v>
      </c>
      <c r="T132" s="1"/>
      <c r="U132" s="1"/>
      <c r="V132" s="1"/>
      <c r="W132" s="1"/>
      <c r="X132" s="1"/>
    </row>
    <row r="133" spans="5:24">
      <c r="E133" s="2"/>
      <c r="G133" s="7" t="s">
        <v>541</v>
      </c>
      <c r="H133" s="7" t="s">
        <v>957</v>
      </c>
      <c r="J133" s="11" t="s">
        <v>861</v>
      </c>
      <c r="K133" s="16">
        <v>0.1</v>
      </c>
      <c r="L133" s="660" t="s">
        <v>685</v>
      </c>
      <c r="M133" s="638" t="s">
        <v>958</v>
      </c>
      <c r="N133" s="655" t="str">
        <f t="shared" si="2"/>
        <v>大阪府摂津市</v>
      </c>
      <c r="O133" s="635">
        <v>10.7</v>
      </c>
      <c r="P133" s="638">
        <v>10.55</v>
      </c>
      <c r="Q133" s="671">
        <v>10.45</v>
      </c>
      <c r="T133" s="1"/>
      <c r="U133" s="1"/>
      <c r="V133" s="1"/>
      <c r="W133" s="1"/>
      <c r="X133" s="1"/>
    </row>
    <row r="134" spans="5:24">
      <c r="E134" s="2"/>
      <c r="G134" s="7" t="s">
        <v>541</v>
      </c>
      <c r="H134" s="7" t="s">
        <v>959</v>
      </c>
      <c r="J134" s="11" t="s">
        <v>861</v>
      </c>
      <c r="K134" s="16">
        <v>0.1</v>
      </c>
      <c r="L134" s="660" t="s">
        <v>685</v>
      </c>
      <c r="M134" s="638" t="s">
        <v>960</v>
      </c>
      <c r="N134" s="655" t="str">
        <f t="shared" si="2"/>
        <v>大阪府高石市</v>
      </c>
      <c r="O134" s="635">
        <v>10.7</v>
      </c>
      <c r="P134" s="638">
        <v>10.55</v>
      </c>
      <c r="Q134" s="671">
        <v>10.45</v>
      </c>
      <c r="T134" s="1"/>
      <c r="U134" s="1"/>
      <c r="V134" s="1"/>
      <c r="W134" s="1"/>
      <c r="X134" s="1"/>
    </row>
    <row r="135" spans="5:24">
      <c r="E135" s="2"/>
      <c r="G135" s="7" t="s">
        <v>541</v>
      </c>
      <c r="H135" s="7" t="s">
        <v>961</v>
      </c>
      <c r="J135" s="11" t="s">
        <v>861</v>
      </c>
      <c r="K135" s="16">
        <v>0.1</v>
      </c>
      <c r="L135" s="660" t="s">
        <v>685</v>
      </c>
      <c r="M135" s="638" t="s">
        <v>962</v>
      </c>
      <c r="N135" s="655" t="str">
        <f t="shared" si="2"/>
        <v>大阪府東大阪市</v>
      </c>
      <c r="O135" s="635">
        <v>10.7</v>
      </c>
      <c r="P135" s="638">
        <v>10.55</v>
      </c>
      <c r="Q135" s="671">
        <v>10.45</v>
      </c>
      <c r="T135" s="1"/>
      <c r="U135" s="1"/>
      <c r="V135" s="1"/>
      <c r="W135" s="1"/>
      <c r="X135" s="1"/>
    </row>
    <row r="136" spans="5:24">
      <c r="E136" s="2"/>
      <c r="G136" s="7" t="s">
        <v>541</v>
      </c>
      <c r="H136" s="7" t="s">
        <v>963</v>
      </c>
      <c r="J136" s="11" t="s">
        <v>861</v>
      </c>
      <c r="K136" s="16">
        <v>0.1</v>
      </c>
      <c r="L136" s="660" t="s">
        <v>685</v>
      </c>
      <c r="M136" s="638" t="s">
        <v>964</v>
      </c>
      <c r="N136" s="655" t="str">
        <f t="shared" si="2"/>
        <v>大阪府交野市</v>
      </c>
      <c r="O136" s="635">
        <v>10.7</v>
      </c>
      <c r="P136" s="638">
        <v>10.55</v>
      </c>
      <c r="Q136" s="671">
        <v>10.45</v>
      </c>
      <c r="T136" s="1"/>
      <c r="U136" s="1"/>
      <c r="V136" s="1"/>
      <c r="W136" s="1"/>
      <c r="X136" s="1"/>
    </row>
    <row r="137" spans="5:24">
      <c r="E137" s="2"/>
      <c r="G137" s="7" t="s">
        <v>541</v>
      </c>
      <c r="H137" s="7" t="s">
        <v>965</v>
      </c>
      <c r="J137" s="11" t="s">
        <v>861</v>
      </c>
      <c r="K137" s="16">
        <v>0.1</v>
      </c>
      <c r="L137" s="660" t="s">
        <v>691</v>
      </c>
      <c r="M137" s="638" t="s">
        <v>966</v>
      </c>
      <c r="N137" s="655" t="str">
        <f t="shared" si="2"/>
        <v>兵庫県尼崎市</v>
      </c>
      <c r="O137" s="635">
        <v>10.7</v>
      </c>
      <c r="P137" s="638">
        <v>10.55</v>
      </c>
      <c r="Q137" s="671">
        <v>10.45</v>
      </c>
      <c r="T137" s="1"/>
      <c r="U137" s="1"/>
      <c r="V137" s="1"/>
      <c r="W137" s="1"/>
      <c r="X137" s="1"/>
    </row>
    <row r="138" spans="5:24">
      <c r="E138" s="2"/>
      <c r="G138" s="7" t="s">
        <v>541</v>
      </c>
      <c r="H138" s="7" t="s">
        <v>967</v>
      </c>
      <c r="J138" s="11" t="s">
        <v>861</v>
      </c>
      <c r="K138" s="16">
        <v>0.1</v>
      </c>
      <c r="L138" s="660" t="s">
        <v>691</v>
      </c>
      <c r="M138" s="638" t="s">
        <v>968</v>
      </c>
      <c r="N138" s="655" t="str">
        <f t="shared" si="2"/>
        <v>兵庫県伊丹市</v>
      </c>
      <c r="O138" s="635">
        <v>10.7</v>
      </c>
      <c r="P138" s="638">
        <v>10.55</v>
      </c>
      <c r="Q138" s="671">
        <v>10.45</v>
      </c>
      <c r="T138" s="1"/>
      <c r="U138" s="1"/>
      <c r="V138" s="1"/>
      <c r="W138" s="1"/>
      <c r="X138" s="1"/>
    </row>
    <row r="139" spans="5:24">
      <c r="E139" s="2"/>
      <c r="G139" s="7" t="s">
        <v>541</v>
      </c>
      <c r="H139" s="7" t="s">
        <v>969</v>
      </c>
      <c r="J139" s="11" t="s">
        <v>861</v>
      </c>
      <c r="K139" s="16">
        <v>0.1</v>
      </c>
      <c r="L139" s="660" t="s">
        <v>691</v>
      </c>
      <c r="M139" s="638" t="s">
        <v>970</v>
      </c>
      <c r="N139" s="655" t="str">
        <f t="shared" si="2"/>
        <v>兵庫県川西市</v>
      </c>
      <c r="O139" s="635">
        <v>10.7</v>
      </c>
      <c r="P139" s="638">
        <v>10.55</v>
      </c>
      <c r="Q139" s="671">
        <v>10.45</v>
      </c>
      <c r="T139" s="1"/>
      <c r="U139" s="1"/>
      <c r="V139" s="1"/>
      <c r="W139" s="1"/>
      <c r="X139" s="1"/>
    </row>
    <row r="140" spans="5:24">
      <c r="E140" s="2"/>
      <c r="G140" s="7" t="s">
        <v>541</v>
      </c>
      <c r="H140" s="7" t="s">
        <v>971</v>
      </c>
      <c r="J140" s="11" t="s">
        <v>861</v>
      </c>
      <c r="K140" s="16">
        <v>0.1</v>
      </c>
      <c r="L140" s="660" t="s">
        <v>691</v>
      </c>
      <c r="M140" s="638" t="s">
        <v>972</v>
      </c>
      <c r="N140" s="655" t="str">
        <f t="shared" si="2"/>
        <v>兵庫県三田市</v>
      </c>
      <c r="O140" s="635">
        <v>10.7</v>
      </c>
      <c r="P140" s="638">
        <v>10.55</v>
      </c>
      <c r="Q140" s="671">
        <v>10.45</v>
      </c>
      <c r="T140" s="1"/>
      <c r="U140" s="1"/>
      <c r="V140" s="1"/>
      <c r="W140" s="1"/>
      <c r="X140" s="1"/>
    </row>
    <row r="141" spans="5:24">
      <c r="E141" s="2"/>
      <c r="G141" s="7" t="s">
        <v>541</v>
      </c>
      <c r="H141" s="7" t="s">
        <v>973</v>
      </c>
      <c r="J141" s="11" t="s">
        <v>861</v>
      </c>
      <c r="K141" s="16">
        <v>0.1</v>
      </c>
      <c r="L141" s="660" t="s">
        <v>725</v>
      </c>
      <c r="M141" s="638" t="s">
        <v>974</v>
      </c>
      <c r="N141" s="655" t="str">
        <f t="shared" si="2"/>
        <v>広島県広島市</v>
      </c>
      <c r="O141" s="635">
        <v>10.7</v>
      </c>
      <c r="P141" s="638">
        <v>10.55</v>
      </c>
      <c r="Q141" s="671">
        <v>10.45</v>
      </c>
      <c r="T141" s="1"/>
      <c r="U141" s="1"/>
      <c r="V141" s="1"/>
      <c r="W141" s="1"/>
      <c r="X141" s="1"/>
    </row>
    <row r="142" spans="5:24">
      <c r="E142" s="2"/>
      <c r="G142" s="7" t="s">
        <v>541</v>
      </c>
      <c r="H142" s="7" t="s">
        <v>975</v>
      </c>
      <c r="J142" s="11" t="s">
        <v>861</v>
      </c>
      <c r="K142" s="16">
        <v>0.1</v>
      </c>
      <c r="L142" s="660" t="s">
        <v>725</v>
      </c>
      <c r="M142" s="638" t="s">
        <v>976</v>
      </c>
      <c r="N142" s="655" t="str">
        <f t="shared" si="2"/>
        <v>広島県府中町</v>
      </c>
      <c r="O142" s="635">
        <v>10.7</v>
      </c>
      <c r="P142" s="638">
        <v>10.55</v>
      </c>
      <c r="Q142" s="671">
        <v>10.45</v>
      </c>
      <c r="T142" s="1"/>
      <c r="U142" s="1"/>
      <c r="V142" s="1"/>
      <c r="W142" s="1"/>
      <c r="X142" s="1"/>
    </row>
    <row r="143" spans="5:24">
      <c r="E143" s="2"/>
      <c r="G143" s="7" t="s">
        <v>541</v>
      </c>
      <c r="H143" s="7" t="s">
        <v>977</v>
      </c>
      <c r="J143" s="11" t="s">
        <v>861</v>
      </c>
      <c r="K143" s="16">
        <v>0.1</v>
      </c>
      <c r="L143" s="660" t="s">
        <v>756</v>
      </c>
      <c r="M143" s="638" t="s">
        <v>978</v>
      </c>
      <c r="N143" s="655" t="str">
        <f t="shared" si="2"/>
        <v>福岡県福岡市</v>
      </c>
      <c r="O143" s="635">
        <v>10.7</v>
      </c>
      <c r="P143" s="638">
        <v>10.55</v>
      </c>
      <c r="Q143" s="671">
        <v>10.45</v>
      </c>
      <c r="T143" s="1"/>
      <c r="U143" s="1"/>
      <c r="V143" s="1"/>
      <c r="W143" s="1"/>
      <c r="X143" s="1"/>
    </row>
    <row r="144" spans="5:24" ht="13.8" thickBot="1">
      <c r="E144" s="2"/>
      <c r="G144" s="7" t="s">
        <v>541</v>
      </c>
      <c r="H144" s="7" t="s">
        <v>979</v>
      </c>
      <c r="J144" s="12" t="s">
        <v>861</v>
      </c>
      <c r="K144" s="644">
        <v>0.1</v>
      </c>
      <c r="L144" s="672" t="s">
        <v>756</v>
      </c>
      <c r="M144" s="641" t="s">
        <v>980</v>
      </c>
      <c r="N144" s="680" t="str">
        <f t="shared" si="2"/>
        <v>福岡県春日市</v>
      </c>
      <c r="O144" s="640">
        <v>10.7</v>
      </c>
      <c r="P144" s="641">
        <v>10.55</v>
      </c>
      <c r="Q144" s="673">
        <v>10.45</v>
      </c>
      <c r="T144" s="1"/>
      <c r="U144" s="1"/>
      <c r="V144" s="1"/>
      <c r="W144" s="1"/>
      <c r="X144" s="1"/>
    </row>
    <row r="145" spans="5:24">
      <c r="E145" s="2"/>
      <c r="G145" s="7" t="s">
        <v>541</v>
      </c>
      <c r="H145" s="7" t="s">
        <v>981</v>
      </c>
      <c r="J145" s="632" t="s">
        <v>982</v>
      </c>
      <c r="K145" s="662">
        <v>0.06</v>
      </c>
      <c r="L145" s="667" t="s">
        <v>565</v>
      </c>
      <c r="M145" s="639" t="s">
        <v>983</v>
      </c>
      <c r="N145" s="675" t="str">
        <f t="shared" si="2"/>
        <v>宮城県仙台市</v>
      </c>
      <c r="O145" s="634">
        <v>10.42</v>
      </c>
      <c r="P145" s="639">
        <v>10.33</v>
      </c>
      <c r="Q145" s="675">
        <v>10.27</v>
      </c>
      <c r="T145" s="1"/>
      <c r="U145" s="1"/>
      <c r="V145" s="1"/>
      <c r="W145" s="1"/>
      <c r="X145" s="1"/>
    </row>
    <row r="146" spans="5:24">
      <c r="E146" s="2"/>
      <c r="G146" s="7" t="s">
        <v>541</v>
      </c>
      <c r="H146" s="7" t="s">
        <v>984</v>
      </c>
      <c r="J146" s="11" t="s">
        <v>982</v>
      </c>
      <c r="K146" s="16">
        <v>0.06</v>
      </c>
      <c r="L146" s="660" t="s">
        <v>565</v>
      </c>
      <c r="M146" s="638" t="s">
        <v>985</v>
      </c>
      <c r="N146" s="671" t="str">
        <f t="shared" si="2"/>
        <v>宮城県多賀城市</v>
      </c>
      <c r="O146" s="635">
        <v>10.42</v>
      </c>
      <c r="P146" s="638">
        <v>10.33</v>
      </c>
      <c r="Q146" s="671">
        <v>10.27</v>
      </c>
      <c r="T146" s="1"/>
      <c r="U146" s="1"/>
      <c r="V146" s="1"/>
      <c r="W146" s="1"/>
      <c r="X146" s="1"/>
    </row>
    <row r="147" spans="5:24">
      <c r="E147" s="2"/>
      <c r="G147" s="7" t="s">
        <v>541</v>
      </c>
      <c r="H147" s="7" t="s">
        <v>986</v>
      </c>
      <c r="J147" s="11" t="s">
        <v>982</v>
      </c>
      <c r="K147" s="16">
        <v>0.06</v>
      </c>
      <c r="L147" s="660" t="s">
        <v>589</v>
      </c>
      <c r="M147" s="638" t="s">
        <v>987</v>
      </c>
      <c r="N147" s="671" t="str">
        <f t="shared" si="2"/>
        <v>茨城県土浦市</v>
      </c>
      <c r="O147" s="635">
        <v>10.42</v>
      </c>
      <c r="P147" s="638">
        <v>10.33</v>
      </c>
      <c r="Q147" s="671">
        <v>10.27</v>
      </c>
      <c r="T147" s="1"/>
      <c r="U147" s="1"/>
      <c r="V147" s="1"/>
      <c r="W147" s="1"/>
      <c r="X147" s="1"/>
    </row>
    <row r="148" spans="5:24">
      <c r="E148" s="2"/>
      <c r="G148" s="7" t="s">
        <v>541</v>
      </c>
      <c r="H148" s="7" t="s">
        <v>988</v>
      </c>
      <c r="J148" s="11" t="s">
        <v>982</v>
      </c>
      <c r="K148" s="16">
        <v>0.06</v>
      </c>
      <c r="L148" s="660" t="s">
        <v>589</v>
      </c>
      <c r="M148" s="638" t="s">
        <v>989</v>
      </c>
      <c r="N148" s="671" t="str">
        <f t="shared" si="2"/>
        <v>茨城県古河市</v>
      </c>
      <c r="O148" s="635">
        <v>10.42</v>
      </c>
      <c r="P148" s="638">
        <v>10.33</v>
      </c>
      <c r="Q148" s="671">
        <v>10.27</v>
      </c>
      <c r="T148" s="1"/>
      <c r="U148" s="1"/>
      <c r="V148" s="1"/>
      <c r="W148" s="1"/>
      <c r="X148" s="1"/>
    </row>
    <row r="149" spans="5:24">
      <c r="E149" s="2"/>
      <c r="G149" s="7" t="s">
        <v>541</v>
      </c>
      <c r="H149" s="7" t="s">
        <v>990</v>
      </c>
      <c r="J149" s="11" t="s">
        <v>982</v>
      </c>
      <c r="K149" s="16">
        <v>0.06</v>
      </c>
      <c r="L149" s="660" t="s">
        <v>589</v>
      </c>
      <c r="M149" s="638" t="s">
        <v>991</v>
      </c>
      <c r="N149" s="671" t="str">
        <f t="shared" si="2"/>
        <v>茨城県利根町</v>
      </c>
      <c r="O149" s="635">
        <v>10.42</v>
      </c>
      <c r="P149" s="638">
        <v>10.33</v>
      </c>
      <c r="Q149" s="671">
        <v>10.27</v>
      </c>
      <c r="T149" s="1"/>
      <c r="U149" s="1"/>
      <c r="V149" s="1"/>
      <c r="W149" s="1"/>
      <c r="X149" s="1"/>
    </row>
    <row r="150" spans="5:24">
      <c r="E150" s="2"/>
      <c r="G150" s="7" t="s">
        <v>541</v>
      </c>
      <c r="H150" s="7" t="s">
        <v>992</v>
      </c>
      <c r="J150" s="11" t="s">
        <v>982</v>
      </c>
      <c r="K150" s="16">
        <v>0.06</v>
      </c>
      <c r="L150" s="660" t="s">
        <v>594</v>
      </c>
      <c r="M150" s="638" t="s">
        <v>993</v>
      </c>
      <c r="N150" s="671" t="str">
        <f t="shared" si="2"/>
        <v>栃木県宇都宮市</v>
      </c>
      <c r="O150" s="635">
        <v>10.42</v>
      </c>
      <c r="P150" s="638">
        <v>10.33</v>
      </c>
      <c r="Q150" s="671">
        <v>10.27</v>
      </c>
      <c r="T150" s="1"/>
      <c r="U150" s="1"/>
      <c r="V150" s="1"/>
      <c r="W150" s="1"/>
      <c r="X150" s="1"/>
    </row>
    <row r="151" spans="5:24">
      <c r="E151" s="2"/>
      <c r="G151" s="7" t="s">
        <v>541</v>
      </c>
      <c r="H151" s="7" t="s">
        <v>994</v>
      </c>
      <c r="J151" s="11" t="s">
        <v>982</v>
      </c>
      <c r="K151" s="16">
        <v>0.06</v>
      </c>
      <c r="L151" s="660" t="s">
        <v>594</v>
      </c>
      <c r="M151" s="638" t="s">
        <v>995</v>
      </c>
      <c r="N151" s="671" t="str">
        <f t="shared" si="2"/>
        <v>栃木県野木町</v>
      </c>
      <c r="O151" s="635">
        <v>10.42</v>
      </c>
      <c r="P151" s="638">
        <v>10.33</v>
      </c>
      <c r="Q151" s="671">
        <v>10.27</v>
      </c>
      <c r="T151" s="1"/>
      <c r="U151" s="1"/>
      <c r="V151" s="1"/>
      <c r="W151" s="1"/>
      <c r="X151" s="1"/>
    </row>
    <row r="152" spans="5:24">
      <c r="E152" s="2"/>
      <c r="G152" s="7" t="s">
        <v>541</v>
      </c>
      <c r="H152" s="7" t="s">
        <v>996</v>
      </c>
      <c r="J152" s="11" t="s">
        <v>982</v>
      </c>
      <c r="K152" s="16">
        <v>0.06</v>
      </c>
      <c r="L152" s="660" t="s">
        <v>599</v>
      </c>
      <c r="M152" s="638" t="s">
        <v>997</v>
      </c>
      <c r="N152" s="671" t="str">
        <f t="shared" si="2"/>
        <v>群馬県高崎市</v>
      </c>
      <c r="O152" s="635">
        <v>10.42</v>
      </c>
      <c r="P152" s="638">
        <v>10.33</v>
      </c>
      <c r="Q152" s="671">
        <v>10.27</v>
      </c>
      <c r="T152" s="1"/>
      <c r="U152" s="1"/>
      <c r="V152" s="1"/>
      <c r="W152" s="1"/>
      <c r="X152" s="1"/>
    </row>
    <row r="153" spans="5:24">
      <c r="E153" s="2"/>
      <c r="G153" s="7" t="s">
        <v>541</v>
      </c>
      <c r="H153" s="7" t="s">
        <v>998</v>
      </c>
      <c r="J153" s="11" t="s">
        <v>982</v>
      </c>
      <c r="K153" s="16">
        <v>0.06</v>
      </c>
      <c r="L153" s="660" t="s">
        <v>603</v>
      </c>
      <c r="M153" s="638" t="s">
        <v>999</v>
      </c>
      <c r="N153" s="671" t="str">
        <f t="shared" si="2"/>
        <v>埼玉県川越市</v>
      </c>
      <c r="O153" s="635">
        <v>10.42</v>
      </c>
      <c r="P153" s="638">
        <v>10.33</v>
      </c>
      <c r="Q153" s="671">
        <v>10.27</v>
      </c>
      <c r="T153" s="1"/>
      <c r="U153" s="1"/>
      <c r="V153" s="1"/>
      <c r="W153" s="1"/>
      <c r="X153" s="1"/>
    </row>
    <row r="154" spans="5:24">
      <c r="E154" s="2"/>
      <c r="G154" s="7" t="s">
        <v>541</v>
      </c>
      <c r="H154" s="7" t="s">
        <v>1000</v>
      </c>
      <c r="J154" s="11" t="s">
        <v>982</v>
      </c>
      <c r="K154" s="16">
        <v>0.06</v>
      </c>
      <c r="L154" s="660" t="s">
        <v>603</v>
      </c>
      <c r="M154" s="638" t="s">
        <v>1001</v>
      </c>
      <c r="N154" s="671" t="str">
        <f t="shared" si="2"/>
        <v>埼玉県行田市</v>
      </c>
      <c r="O154" s="635">
        <v>10.42</v>
      </c>
      <c r="P154" s="638">
        <v>10.33</v>
      </c>
      <c r="Q154" s="671">
        <v>10.27</v>
      </c>
      <c r="T154" s="1"/>
      <c r="U154" s="1"/>
      <c r="V154" s="1"/>
      <c r="W154" s="1"/>
      <c r="X154" s="1"/>
    </row>
    <row r="155" spans="5:24">
      <c r="E155" s="2"/>
      <c r="G155" s="7" t="s">
        <v>541</v>
      </c>
      <c r="H155" s="7" t="s">
        <v>1002</v>
      </c>
      <c r="J155" s="11" t="s">
        <v>982</v>
      </c>
      <c r="K155" s="16">
        <v>0.06</v>
      </c>
      <c r="L155" s="660" t="s">
        <v>603</v>
      </c>
      <c r="M155" s="638" t="s">
        <v>1003</v>
      </c>
      <c r="N155" s="671" t="str">
        <f t="shared" si="2"/>
        <v>埼玉県所沢市</v>
      </c>
      <c r="O155" s="635">
        <v>10.42</v>
      </c>
      <c r="P155" s="638">
        <v>10.33</v>
      </c>
      <c r="Q155" s="671">
        <v>10.27</v>
      </c>
      <c r="T155" s="1"/>
      <c r="U155" s="1"/>
      <c r="V155" s="1"/>
      <c r="W155" s="1"/>
      <c r="X155" s="1"/>
    </row>
    <row r="156" spans="5:24">
      <c r="E156" s="2"/>
      <c r="G156" s="7" t="s">
        <v>541</v>
      </c>
      <c r="H156" s="7" t="s">
        <v>1004</v>
      </c>
      <c r="J156" s="11" t="s">
        <v>982</v>
      </c>
      <c r="K156" s="16">
        <v>0.06</v>
      </c>
      <c r="L156" s="660" t="s">
        <v>603</v>
      </c>
      <c r="M156" s="638" t="s">
        <v>1005</v>
      </c>
      <c r="N156" s="671" t="str">
        <f t="shared" si="2"/>
        <v>埼玉県飯能市</v>
      </c>
      <c r="O156" s="635">
        <v>10.42</v>
      </c>
      <c r="P156" s="638">
        <v>10.33</v>
      </c>
      <c r="Q156" s="671">
        <v>10.27</v>
      </c>
      <c r="T156" s="1"/>
      <c r="U156" s="1"/>
      <c r="V156" s="1"/>
      <c r="W156" s="1"/>
      <c r="X156" s="1"/>
    </row>
    <row r="157" spans="5:24">
      <c r="E157" s="2"/>
      <c r="G157" s="7" t="s">
        <v>541</v>
      </c>
      <c r="H157" s="7" t="s">
        <v>1006</v>
      </c>
      <c r="J157" s="11" t="s">
        <v>982</v>
      </c>
      <c r="K157" s="16">
        <v>0.06</v>
      </c>
      <c r="L157" s="660" t="s">
        <v>603</v>
      </c>
      <c r="M157" s="638" t="s">
        <v>1007</v>
      </c>
      <c r="N157" s="671" t="str">
        <f t="shared" si="2"/>
        <v>埼玉県加須市</v>
      </c>
      <c r="O157" s="635">
        <v>10.42</v>
      </c>
      <c r="P157" s="638">
        <v>10.33</v>
      </c>
      <c r="Q157" s="671">
        <v>10.27</v>
      </c>
      <c r="T157" s="1"/>
      <c r="U157" s="1"/>
      <c r="V157" s="1"/>
      <c r="W157" s="1"/>
      <c r="X157" s="1"/>
    </row>
    <row r="158" spans="5:24">
      <c r="E158" s="2"/>
      <c r="G158" s="7" t="s">
        <v>541</v>
      </c>
      <c r="H158" s="7" t="s">
        <v>1008</v>
      </c>
      <c r="J158" s="11" t="s">
        <v>982</v>
      </c>
      <c r="K158" s="16">
        <v>0.06</v>
      </c>
      <c r="L158" s="660" t="s">
        <v>603</v>
      </c>
      <c r="M158" s="638" t="s">
        <v>1009</v>
      </c>
      <c r="N158" s="671" t="str">
        <f t="shared" si="2"/>
        <v>埼玉県東松山市</v>
      </c>
      <c r="O158" s="635">
        <v>10.42</v>
      </c>
      <c r="P158" s="638">
        <v>10.33</v>
      </c>
      <c r="Q158" s="671">
        <v>10.27</v>
      </c>
      <c r="T158" s="1"/>
      <c r="U158" s="1"/>
      <c r="V158" s="1"/>
      <c r="W158" s="1"/>
      <c r="X158" s="1"/>
    </row>
    <row r="159" spans="5:24">
      <c r="E159" s="2"/>
      <c r="G159" s="7" t="s">
        <v>541</v>
      </c>
      <c r="H159" s="7" t="s">
        <v>1010</v>
      </c>
      <c r="J159" s="11" t="s">
        <v>982</v>
      </c>
      <c r="K159" s="16">
        <v>0.06</v>
      </c>
      <c r="L159" s="660" t="s">
        <v>603</v>
      </c>
      <c r="M159" s="638" t="s">
        <v>1011</v>
      </c>
      <c r="N159" s="671" t="str">
        <f t="shared" si="2"/>
        <v>埼玉県春日部市</v>
      </c>
      <c r="O159" s="635">
        <v>10.42</v>
      </c>
      <c r="P159" s="638">
        <v>10.33</v>
      </c>
      <c r="Q159" s="671">
        <v>10.27</v>
      </c>
      <c r="T159" s="1"/>
      <c r="U159" s="1"/>
      <c r="V159" s="1"/>
      <c r="W159" s="1"/>
      <c r="X159" s="1"/>
    </row>
    <row r="160" spans="5:24">
      <c r="E160" s="2"/>
      <c r="G160" s="7" t="s">
        <v>541</v>
      </c>
      <c r="H160" s="7" t="s">
        <v>1012</v>
      </c>
      <c r="J160" s="11" t="s">
        <v>982</v>
      </c>
      <c r="K160" s="16">
        <v>0.06</v>
      </c>
      <c r="L160" s="660" t="s">
        <v>603</v>
      </c>
      <c r="M160" s="638" t="s">
        <v>1013</v>
      </c>
      <c r="N160" s="671" t="str">
        <f t="shared" si="2"/>
        <v>埼玉県狭山市</v>
      </c>
      <c r="O160" s="635">
        <v>10.42</v>
      </c>
      <c r="P160" s="638">
        <v>10.33</v>
      </c>
      <c r="Q160" s="671">
        <v>10.27</v>
      </c>
      <c r="T160" s="1"/>
      <c r="U160" s="1"/>
      <c r="V160" s="1"/>
      <c r="W160" s="1"/>
      <c r="X160" s="1"/>
    </row>
    <row r="161" spans="5:24">
      <c r="E161" s="2"/>
      <c r="G161" s="7" t="s">
        <v>541</v>
      </c>
      <c r="H161" s="7" t="s">
        <v>1014</v>
      </c>
      <c r="J161" s="11" t="s">
        <v>982</v>
      </c>
      <c r="K161" s="16">
        <v>0.06</v>
      </c>
      <c r="L161" s="660" t="s">
        <v>603</v>
      </c>
      <c r="M161" s="638" t="s">
        <v>1015</v>
      </c>
      <c r="N161" s="671" t="str">
        <f t="shared" si="2"/>
        <v>埼玉県羽生市</v>
      </c>
      <c r="O161" s="635">
        <v>10.42</v>
      </c>
      <c r="P161" s="638">
        <v>10.33</v>
      </c>
      <c r="Q161" s="671">
        <v>10.27</v>
      </c>
      <c r="T161" s="1"/>
      <c r="U161" s="1"/>
      <c r="V161" s="1"/>
      <c r="W161" s="1"/>
      <c r="X161" s="1"/>
    </row>
    <row r="162" spans="5:24">
      <c r="E162" s="2"/>
      <c r="G162" s="7" t="s">
        <v>541</v>
      </c>
      <c r="H162" s="7" t="s">
        <v>1016</v>
      </c>
      <c r="J162" s="11" t="s">
        <v>982</v>
      </c>
      <c r="K162" s="16">
        <v>0.06</v>
      </c>
      <c r="L162" s="660" t="s">
        <v>603</v>
      </c>
      <c r="M162" s="638" t="s">
        <v>1017</v>
      </c>
      <c r="N162" s="671" t="str">
        <f t="shared" si="2"/>
        <v>埼玉県鴻巣市</v>
      </c>
      <c r="O162" s="635">
        <v>10.42</v>
      </c>
      <c r="P162" s="638">
        <v>10.33</v>
      </c>
      <c r="Q162" s="671">
        <v>10.27</v>
      </c>
      <c r="T162" s="1"/>
      <c r="U162" s="1"/>
      <c r="V162" s="1"/>
      <c r="W162" s="1"/>
      <c r="X162" s="1"/>
    </row>
    <row r="163" spans="5:24">
      <c r="E163" s="2"/>
      <c r="G163" s="7" t="s">
        <v>541</v>
      </c>
      <c r="H163" s="7" t="s">
        <v>1018</v>
      </c>
      <c r="J163" s="11" t="s">
        <v>982</v>
      </c>
      <c r="K163" s="16">
        <v>0.06</v>
      </c>
      <c r="L163" s="660" t="s">
        <v>603</v>
      </c>
      <c r="M163" s="638" t="s">
        <v>1019</v>
      </c>
      <c r="N163" s="671" t="str">
        <f t="shared" si="2"/>
        <v>埼玉県上尾市</v>
      </c>
      <c r="O163" s="635">
        <v>10.42</v>
      </c>
      <c r="P163" s="638">
        <v>10.33</v>
      </c>
      <c r="Q163" s="671">
        <v>10.27</v>
      </c>
      <c r="T163" s="1"/>
      <c r="U163" s="1"/>
      <c r="V163" s="1"/>
      <c r="W163" s="1"/>
      <c r="X163" s="1"/>
    </row>
    <row r="164" spans="5:24">
      <c r="E164" s="2"/>
      <c r="G164" s="7" t="s">
        <v>541</v>
      </c>
      <c r="H164" s="7" t="s">
        <v>1020</v>
      </c>
      <c r="J164" s="11" t="s">
        <v>982</v>
      </c>
      <c r="K164" s="16">
        <v>0.06</v>
      </c>
      <c r="L164" s="660" t="s">
        <v>603</v>
      </c>
      <c r="M164" s="638" t="s">
        <v>1021</v>
      </c>
      <c r="N164" s="671" t="str">
        <f t="shared" si="2"/>
        <v>埼玉県越谷市</v>
      </c>
      <c r="O164" s="635">
        <v>10.42</v>
      </c>
      <c r="P164" s="638">
        <v>10.33</v>
      </c>
      <c r="Q164" s="671">
        <v>10.27</v>
      </c>
      <c r="T164" s="1"/>
      <c r="U164" s="1"/>
      <c r="V164" s="1"/>
      <c r="W164" s="1"/>
      <c r="X164" s="1"/>
    </row>
    <row r="165" spans="5:24">
      <c r="E165" s="2"/>
      <c r="G165" s="7" t="s">
        <v>541</v>
      </c>
      <c r="H165" s="7" t="s">
        <v>1022</v>
      </c>
      <c r="J165" s="11" t="s">
        <v>982</v>
      </c>
      <c r="K165" s="16">
        <v>0.06</v>
      </c>
      <c r="L165" s="660" t="s">
        <v>603</v>
      </c>
      <c r="M165" s="638" t="s">
        <v>1023</v>
      </c>
      <c r="N165" s="671" t="str">
        <f t="shared" si="2"/>
        <v>埼玉県蕨市</v>
      </c>
      <c r="O165" s="635">
        <v>10.42</v>
      </c>
      <c r="P165" s="638">
        <v>10.33</v>
      </c>
      <c r="Q165" s="671">
        <v>10.27</v>
      </c>
      <c r="T165" s="1"/>
      <c r="U165" s="1"/>
      <c r="V165" s="1"/>
      <c r="W165" s="1"/>
      <c r="X165" s="1"/>
    </row>
    <row r="166" spans="5:24">
      <c r="E166" s="2"/>
      <c r="G166" s="7" t="s">
        <v>541</v>
      </c>
      <c r="H166" s="7" t="s">
        <v>1024</v>
      </c>
      <c r="J166" s="11" t="s">
        <v>982</v>
      </c>
      <c r="K166" s="16">
        <v>0.06</v>
      </c>
      <c r="L166" s="660" t="s">
        <v>603</v>
      </c>
      <c r="M166" s="638" t="s">
        <v>1025</v>
      </c>
      <c r="N166" s="671" t="str">
        <f t="shared" si="2"/>
        <v>埼玉県入間市</v>
      </c>
      <c r="O166" s="635">
        <v>10.42</v>
      </c>
      <c r="P166" s="638">
        <v>10.33</v>
      </c>
      <c r="Q166" s="671">
        <v>10.27</v>
      </c>
      <c r="T166" s="1"/>
      <c r="U166" s="1"/>
      <c r="V166" s="1"/>
      <c r="W166" s="1"/>
      <c r="X166" s="1"/>
    </row>
    <row r="167" spans="5:24">
      <c r="E167" s="2"/>
      <c r="G167" s="7" t="s">
        <v>541</v>
      </c>
      <c r="H167" s="7" t="s">
        <v>1026</v>
      </c>
      <c r="J167" s="11" t="s">
        <v>982</v>
      </c>
      <c r="K167" s="16">
        <v>0.06</v>
      </c>
      <c r="L167" s="660" t="s">
        <v>603</v>
      </c>
      <c r="M167" s="638" t="s">
        <v>1027</v>
      </c>
      <c r="N167" s="671" t="str">
        <f t="shared" si="2"/>
        <v>埼玉県桶川市</v>
      </c>
      <c r="O167" s="635">
        <v>10.42</v>
      </c>
      <c r="P167" s="638">
        <v>10.33</v>
      </c>
      <c r="Q167" s="671">
        <v>10.27</v>
      </c>
      <c r="T167" s="1"/>
      <c r="U167" s="1"/>
      <c r="V167" s="1"/>
      <c r="W167" s="1"/>
      <c r="X167" s="1"/>
    </row>
    <row r="168" spans="5:24">
      <c r="E168" s="2"/>
      <c r="G168" s="7" t="s">
        <v>541</v>
      </c>
      <c r="H168" s="7" t="s">
        <v>1028</v>
      </c>
      <c r="J168" s="11" t="s">
        <v>982</v>
      </c>
      <c r="K168" s="16">
        <v>0.06</v>
      </c>
      <c r="L168" s="660" t="s">
        <v>603</v>
      </c>
      <c r="M168" s="638" t="s">
        <v>1029</v>
      </c>
      <c r="N168" s="671" t="str">
        <f t="shared" si="2"/>
        <v>埼玉県久喜市</v>
      </c>
      <c r="O168" s="635">
        <v>10.42</v>
      </c>
      <c r="P168" s="638">
        <v>10.33</v>
      </c>
      <c r="Q168" s="671">
        <v>10.27</v>
      </c>
      <c r="T168" s="1"/>
      <c r="U168" s="1"/>
      <c r="V168" s="1"/>
      <c r="W168" s="1"/>
      <c r="X168" s="1"/>
    </row>
    <row r="169" spans="5:24">
      <c r="E169" s="2"/>
      <c r="G169" s="7" t="s">
        <v>541</v>
      </c>
      <c r="H169" s="7" t="s">
        <v>1030</v>
      </c>
      <c r="J169" s="11" t="s">
        <v>982</v>
      </c>
      <c r="K169" s="16">
        <v>0.06</v>
      </c>
      <c r="L169" s="660" t="s">
        <v>603</v>
      </c>
      <c r="M169" s="638" t="s">
        <v>1031</v>
      </c>
      <c r="N169" s="671" t="str">
        <f t="shared" si="2"/>
        <v>埼玉県北本市</v>
      </c>
      <c r="O169" s="635">
        <v>10.42</v>
      </c>
      <c r="P169" s="638">
        <v>10.33</v>
      </c>
      <c r="Q169" s="671">
        <v>10.27</v>
      </c>
      <c r="T169" s="1"/>
      <c r="U169" s="1"/>
      <c r="V169" s="1"/>
      <c r="W169" s="1"/>
      <c r="X169" s="1"/>
    </row>
    <row r="170" spans="5:24">
      <c r="E170" s="2"/>
      <c r="G170" s="7" t="s">
        <v>541</v>
      </c>
      <c r="H170" s="7" t="s">
        <v>1032</v>
      </c>
      <c r="J170" s="11" t="s">
        <v>982</v>
      </c>
      <c r="K170" s="16">
        <v>0.06</v>
      </c>
      <c r="L170" s="660" t="s">
        <v>603</v>
      </c>
      <c r="M170" s="638" t="s">
        <v>1033</v>
      </c>
      <c r="N170" s="671" t="str">
        <f t="shared" si="2"/>
        <v>埼玉県富士見市</v>
      </c>
      <c r="O170" s="635">
        <v>10.42</v>
      </c>
      <c r="P170" s="638">
        <v>10.33</v>
      </c>
      <c r="Q170" s="671">
        <v>10.27</v>
      </c>
      <c r="T170" s="1"/>
      <c r="U170" s="1"/>
      <c r="V170" s="1"/>
      <c r="W170" s="1"/>
      <c r="X170" s="1"/>
    </row>
    <row r="171" spans="5:24">
      <c r="E171" s="2"/>
      <c r="G171" s="7" t="s">
        <v>541</v>
      </c>
      <c r="H171" s="7" t="s">
        <v>1034</v>
      </c>
      <c r="J171" s="11" t="s">
        <v>982</v>
      </c>
      <c r="K171" s="16">
        <v>0.06</v>
      </c>
      <c r="L171" s="660" t="s">
        <v>603</v>
      </c>
      <c r="M171" s="638" t="s">
        <v>1035</v>
      </c>
      <c r="N171" s="671" t="str">
        <f t="shared" si="2"/>
        <v>埼玉県三郷市</v>
      </c>
      <c r="O171" s="635">
        <v>10.42</v>
      </c>
      <c r="P171" s="638">
        <v>10.33</v>
      </c>
      <c r="Q171" s="671">
        <v>10.27</v>
      </c>
      <c r="T171" s="1"/>
      <c r="U171" s="1"/>
      <c r="V171" s="1"/>
      <c r="W171" s="1"/>
      <c r="X171" s="1"/>
    </row>
    <row r="172" spans="5:24">
      <c r="E172" s="2"/>
      <c r="G172" s="7" t="s">
        <v>541</v>
      </c>
      <c r="H172" s="7" t="s">
        <v>1036</v>
      </c>
      <c r="J172" s="11" t="s">
        <v>982</v>
      </c>
      <c r="K172" s="16">
        <v>0.06</v>
      </c>
      <c r="L172" s="660" t="s">
        <v>603</v>
      </c>
      <c r="M172" s="638" t="s">
        <v>1037</v>
      </c>
      <c r="N172" s="671" t="str">
        <f t="shared" si="2"/>
        <v>埼玉県蓮田市</v>
      </c>
      <c r="O172" s="635">
        <v>10.42</v>
      </c>
      <c r="P172" s="638">
        <v>10.33</v>
      </c>
      <c r="Q172" s="671">
        <v>10.27</v>
      </c>
      <c r="T172" s="1"/>
      <c r="U172" s="1"/>
      <c r="V172" s="1"/>
      <c r="W172" s="1"/>
      <c r="X172" s="1"/>
    </row>
    <row r="173" spans="5:24">
      <c r="E173" s="2"/>
      <c r="G173" s="7" t="s">
        <v>541</v>
      </c>
      <c r="H173" s="7" t="s">
        <v>1038</v>
      </c>
      <c r="J173" s="11" t="s">
        <v>982</v>
      </c>
      <c r="K173" s="16">
        <v>0.06</v>
      </c>
      <c r="L173" s="660" t="s">
        <v>603</v>
      </c>
      <c r="M173" s="638" t="s">
        <v>1039</v>
      </c>
      <c r="N173" s="671" t="str">
        <f t="shared" si="2"/>
        <v>埼玉県坂戸市</v>
      </c>
      <c r="O173" s="635">
        <v>10.42</v>
      </c>
      <c r="P173" s="638">
        <v>10.33</v>
      </c>
      <c r="Q173" s="671">
        <v>10.27</v>
      </c>
      <c r="T173" s="1"/>
      <c r="U173" s="1"/>
      <c r="V173" s="1"/>
      <c r="W173" s="1"/>
      <c r="X173" s="1"/>
    </row>
    <row r="174" spans="5:24">
      <c r="E174" s="2"/>
      <c r="G174" s="7" t="s">
        <v>541</v>
      </c>
      <c r="H174" s="7" t="s">
        <v>1040</v>
      </c>
      <c r="J174" s="11" t="s">
        <v>982</v>
      </c>
      <c r="K174" s="16">
        <v>0.06</v>
      </c>
      <c r="L174" s="660" t="s">
        <v>603</v>
      </c>
      <c r="M174" s="638" t="s">
        <v>1041</v>
      </c>
      <c r="N174" s="671" t="str">
        <f t="shared" si="2"/>
        <v>埼玉県幸手市</v>
      </c>
      <c r="O174" s="635">
        <v>10.42</v>
      </c>
      <c r="P174" s="638">
        <v>10.33</v>
      </c>
      <c r="Q174" s="671">
        <v>10.27</v>
      </c>
      <c r="T174" s="1"/>
      <c r="U174" s="1"/>
      <c r="V174" s="1"/>
      <c r="W174" s="1"/>
      <c r="X174" s="1"/>
    </row>
    <row r="175" spans="5:24">
      <c r="E175" s="2"/>
      <c r="G175" s="7" t="s">
        <v>541</v>
      </c>
      <c r="H175" s="7" t="s">
        <v>1042</v>
      </c>
      <c r="J175" s="11" t="s">
        <v>982</v>
      </c>
      <c r="K175" s="16">
        <v>0.06</v>
      </c>
      <c r="L175" s="660" t="s">
        <v>603</v>
      </c>
      <c r="M175" s="638" t="s">
        <v>1043</v>
      </c>
      <c r="N175" s="671" t="str">
        <f t="shared" si="2"/>
        <v>埼玉県鶴ヶ島市</v>
      </c>
      <c r="O175" s="635">
        <v>10.42</v>
      </c>
      <c r="P175" s="638">
        <v>10.33</v>
      </c>
      <c r="Q175" s="671">
        <v>10.27</v>
      </c>
      <c r="T175" s="1"/>
      <c r="U175" s="1"/>
      <c r="V175" s="1"/>
      <c r="W175" s="1"/>
      <c r="X175" s="1"/>
    </row>
    <row r="176" spans="5:24">
      <c r="E176" s="2"/>
      <c r="G176" s="7" t="s">
        <v>541</v>
      </c>
      <c r="H176" s="7" t="s">
        <v>1044</v>
      </c>
      <c r="J176" s="11" t="s">
        <v>982</v>
      </c>
      <c r="K176" s="16">
        <v>0.06</v>
      </c>
      <c r="L176" s="660" t="s">
        <v>603</v>
      </c>
      <c r="M176" s="638" t="s">
        <v>1045</v>
      </c>
      <c r="N176" s="671" t="str">
        <f t="shared" si="2"/>
        <v>埼玉県吉川市</v>
      </c>
      <c r="O176" s="635">
        <v>10.42</v>
      </c>
      <c r="P176" s="638">
        <v>10.33</v>
      </c>
      <c r="Q176" s="671">
        <v>10.27</v>
      </c>
      <c r="T176" s="1"/>
      <c r="U176" s="1"/>
      <c r="V176" s="1"/>
      <c r="W176" s="1"/>
      <c r="X176" s="1"/>
    </row>
    <row r="177" spans="5:24">
      <c r="E177" s="2"/>
      <c r="G177" s="7" t="s">
        <v>541</v>
      </c>
      <c r="H177" s="7" t="s">
        <v>1046</v>
      </c>
      <c r="J177" s="11" t="s">
        <v>982</v>
      </c>
      <c r="K177" s="16">
        <v>0.06</v>
      </c>
      <c r="L177" s="660" t="s">
        <v>603</v>
      </c>
      <c r="M177" s="638" t="s">
        <v>1047</v>
      </c>
      <c r="N177" s="671" t="str">
        <f t="shared" si="2"/>
        <v>埼玉県白岡市</v>
      </c>
      <c r="O177" s="635">
        <v>10.42</v>
      </c>
      <c r="P177" s="638">
        <v>10.33</v>
      </c>
      <c r="Q177" s="671">
        <v>10.27</v>
      </c>
      <c r="T177" s="1"/>
      <c r="U177" s="1"/>
      <c r="V177" s="1"/>
      <c r="W177" s="1"/>
      <c r="X177" s="1"/>
    </row>
    <row r="178" spans="5:24">
      <c r="E178" s="2"/>
      <c r="G178" s="7" t="s">
        <v>541</v>
      </c>
      <c r="H178" s="7" t="s">
        <v>1048</v>
      </c>
      <c r="J178" s="11" t="s">
        <v>982</v>
      </c>
      <c r="K178" s="16">
        <v>0.06</v>
      </c>
      <c r="L178" s="660" t="s">
        <v>603</v>
      </c>
      <c r="M178" s="638" t="s">
        <v>1049</v>
      </c>
      <c r="N178" s="671" t="str">
        <f t="shared" si="2"/>
        <v>埼玉県伊奈町</v>
      </c>
      <c r="O178" s="635">
        <v>10.42</v>
      </c>
      <c r="P178" s="638">
        <v>10.33</v>
      </c>
      <c r="Q178" s="671">
        <v>10.27</v>
      </c>
      <c r="T178" s="1"/>
      <c r="U178" s="1"/>
      <c r="V178" s="1"/>
      <c r="W178" s="1"/>
      <c r="X178" s="1"/>
    </row>
    <row r="179" spans="5:24">
      <c r="E179" s="2"/>
      <c r="G179" s="7" t="s">
        <v>541</v>
      </c>
      <c r="H179" s="7" t="s">
        <v>1050</v>
      </c>
      <c r="J179" s="11" t="s">
        <v>982</v>
      </c>
      <c r="K179" s="16">
        <v>0.06</v>
      </c>
      <c r="L179" s="660" t="s">
        <v>603</v>
      </c>
      <c r="M179" s="638" t="s">
        <v>1051</v>
      </c>
      <c r="N179" s="671" t="str">
        <f t="shared" si="2"/>
        <v>埼玉県三芳町</v>
      </c>
      <c r="O179" s="635">
        <v>10.42</v>
      </c>
      <c r="P179" s="638">
        <v>10.33</v>
      </c>
      <c r="Q179" s="671">
        <v>10.27</v>
      </c>
      <c r="T179" s="1"/>
      <c r="U179" s="1"/>
      <c r="V179" s="1"/>
      <c r="W179" s="1"/>
      <c r="X179" s="1"/>
    </row>
    <row r="180" spans="5:24">
      <c r="E180" s="2"/>
      <c r="G180" s="7" t="s">
        <v>541</v>
      </c>
      <c r="H180" s="7" t="s">
        <v>1052</v>
      </c>
      <c r="J180" s="11" t="s">
        <v>982</v>
      </c>
      <c r="K180" s="16">
        <v>0.06</v>
      </c>
      <c r="L180" s="660" t="s">
        <v>603</v>
      </c>
      <c r="M180" s="638" t="s">
        <v>1053</v>
      </c>
      <c r="N180" s="671" t="str">
        <f t="shared" si="2"/>
        <v>埼玉県宮代町</v>
      </c>
      <c r="O180" s="635">
        <v>10.42</v>
      </c>
      <c r="P180" s="638">
        <v>10.33</v>
      </c>
      <c r="Q180" s="671">
        <v>10.27</v>
      </c>
      <c r="T180" s="1"/>
      <c r="U180" s="1"/>
      <c r="V180" s="1"/>
      <c r="W180" s="1"/>
      <c r="X180" s="1"/>
    </row>
    <row r="181" spans="5:24">
      <c r="E181" s="2"/>
      <c r="G181" s="7" t="s">
        <v>541</v>
      </c>
      <c r="H181" s="7" t="s">
        <v>1054</v>
      </c>
      <c r="J181" s="11" t="s">
        <v>982</v>
      </c>
      <c r="K181" s="16">
        <v>0.06</v>
      </c>
      <c r="L181" s="660" t="s">
        <v>603</v>
      </c>
      <c r="M181" s="638" t="s">
        <v>1055</v>
      </c>
      <c r="N181" s="671" t="str">
        <f t="shared" si="2"/>
        <v>埼玉県杉戸町</v>
      </c>
      <c r="O181" s="635">
        <v>10.42</v>
      </c>
      <c r="P181" s="638">
        <v>10.33</v>
      </c>
      <c r="Q181" s="671">
        <v>10.27</v>
      </c>
      <c r="T181" s="1"/>
      <c r="U181" s="1"/>
      <c r="V181" s="1"/>
      <c r="W181" s="1"/>
      <c r="X181" s="1"/>
    </row>
    <row r="182" spans="5:24">
      <c r="E182" s="2"/>
      <c r="G182" s="7" t="s">
        <v>541</v>
      </c>
      <c r="H182" s="7" t="s">
        <v>1056</v>
      </c>
      <c r="J182" s="11" t="s">
        <v>982</v>
      </c>
      <c r="K182" s="16">
        <v>0.06</v>
      </c>
      <c r="L182" s="660" t="s">
        <v>603</v>
      </c>
      <c r="M182" s="638" t="s">
        <v>1057</v>
      </c>
      <c r="N182" s="671" t="str">
        <f t="shared" si="2"/>
        <v>埼玉県松伏町</v>
      </c>
      <c r="O182" s="635">
        <v>10.42</v>
      </c>
      <c r="P182" s="638">
        <v>10.33</v>
      </c>
      <c r="Q182" s="671">
        <v>10.27</v>
      </c>
      <c r="T182" s="1"/>
      <c r="U182" s="1"/>
      <c r="V182" s="1"/>
      <c r="W182" s="1"/>
      <c r="X182" s="1"/>
    </row>
    <row r="183" spans="5:24">
      <c r="E183" s="2"/>
      <c r="G183" s="7" t="s">
        <v>541</v>
      </c>
      <c r="H183" s="7" t="s">
        <v>1058</v>
      </c>
      <c r="J183" s="11" t="s">
        <v>982</v>
      </c>
      <c r="K183" s="16">
        <v>0.06</v>
      </c>
      <c r="L183" s="660" t="s">
        <v>608</v>
      </c>
      <c r="M183" s="638" t="s">
        <v>1059</v>
      </c>
      <c r="N183" s="671" t="str">
        <f t="shared" si="2"/>
        <v>千葉県木更津市</v>
      </c>
      <c r="O183" s="635">
        <v>10.42</v>
      </c>
      <c r="P183" s="638">
        <v>10.33</v>
      </c>
      <c r="Q183" s="671">
        <v>10.27</v>
      </c>
      <c r="T183" s="1"/>
      <c r="U183" s="1"/>
      <c r="V183" s="1"/>
      <c r="W183" s="1"/>
      <c r="X183" s="1"/>
    </row>
    <row r="184" spans="5:24">
      <c r="E184" s="2"/>
      <c r="G184" s="7" t="s">
        <v>541</v>
      </c>
      <c r="H184" s="7" t="s">
        <v>1060</v>
      </c>
      <c r="J184" s="11" t="s">
        <v>982</v>
      </c>
      <c r="K184" s="16">
        <v>0.06</v>
      </c>
      <c r="L184" s="660" t="s">
        <v>608</v>
      </c>
      <c r="M184" s="638" t="s">
        <v>1061</v>
      </c>
      <c r="N184" s="671" t="str">
        <f t="shared" si="2"/>
        <v>千葉県野田市</v>
      </c>
      <c r="O184" s="635">
        <v>10.42</v>
      </c>
      <c r="P184" s="638">
        <v>10.33</v>
      </c>
      <c r="Q184" s="671">
        <v>10.27</v>
      </c>
      <c r="T184" s="1"/>
      <c r="U184" s="1"/>
      <c r="V184" s="1"/>
      <c r="W184" s="1"/>
      <c r="X184" s="1"/>
    </row>
    <row r="185" spans="5:24">
      <c r="E185" s="2"/>
      <c r="G185" s="7" t="s">
        <v>541</v>
      </c>
      <c r="H185" s="7" t="s">
        <v>1062</v>
      </c>
      <c r="J185" s="11" t="s">
        <v>982</v>
      </c>
      <c r="K185" s="16">
        <v>0.06</v>
      </c>
      <c r="L185" s="660" t="s">
        <v>608</v>
      </c>
      <c r="M185" s="638" t="s">
        <v>1063</v>
      </c>
      <c r="N185" s="671" t="str">
        <f t="shared" si="2"/>
        <v>千葉県茂原市</v>
      </c>
      <c r="O185" s="635">
        <v>10.42</v>
      </c>
      <c r="P185" s="638">
        <v>10.33</v>
      </c>
      <c r="Q185" s="671">
        <v>10.27</v>
      </c>
      <c r="T185" s="1"/>
      <c r="U185" s="1"/>
      <c r="V185" s="1"/>
      <c r="W185" s="1"/>
      <c r="X185" s="1"/>
    </row>
    <row r="186" spans="5:24">
      <c r="E186" s="2"/>
      <c r="G186" s="7" t="s">
        <v>541</v>
      </c>
      <c r="H186" s="7" t="s">
        <v>1064</v>
      </c>
      <c r="J186" s="11" t="s">
        <v>982</v>
      </c>
      <c r="K186" s="16">
        <v>0.06</v>
      </c>
      <c r="L186" s="660" t="s">
        <v>608</v>
      </c>
      <c r="M186" s="638" t="s">
        <v>1065</v>
      </c>
      <c r="N186" s="671" t="str">
        <f t="shared" si="2"/>
        <v>千葉県柏市</v>
      </c>
      <c r="O186" s="635">
        <v>10.42</v>
      </c>
      <c r="P186" s="638">
        <v>10.33</v>
      </c>
      <c r="Q186" s="671">
        <v>10.27</v>
      </c>
      <c r="T186" s="1"/>
      <c r="U186" s="1"/>
      <c r="V186" s="1"/>
      <c r="W186" s="1"/>
      <c r="X186" s="1"/>
    </row>
    <row r="187" spans="5:24">
      <c r="E187" s="2"/>
      <c r="G187" s="7" t="s">
        <v>541</v>
      </c>
      <c r="H187" s="7" t="s">
        <v>1066</v>
      </c>
      <c r="J187" s="11" t="s">
        <v>982</v>
      </c>
      <c r="K187" s="16">
        <v>0.06</v>
      </c>
      <c r="L187" s="660" t="s">
        <v>608</v>
      </c>
      <c r="M187" s="638" t="s">
        <v>1067</v>
      </c>
      <c r="N187" s="671" t="str">
        <f t="shared" si="2"/>
        <v>千葉県流山市</v>
      </c>
      <c r="O187" s="635">
        <v>10.42</v>
      </c>
      <c r="P187" s="638">
        <v>10.33</v>
      </c>
      <c r="Q187" s="671">
        <v>10.27</v>
      </c>
      <c r="T187" s="1"/>
      <c r="U187" s="1"/>
      <c r="V187" s="1"/>
      <c r="W187" s="1"/>
      <c r="X187" s="1"/>
    </row>
    <row r="188" spans="5:24">
      <c r="E188" s="2"/>
      <c r="G188" s="7" t="s">
        <v>552</v>
      </c>
      <c r="H188" s="7" t="s">
        <v>1068</v>
      </c>
      <c r="J188" s="11" t="s">
        <v>982</v>
      </c>
      <c r="K188" s="16">
        <v>0.06</v>
      </c>
      <c r="L188" s="660" t="s">
        <v>608</v>
      </c>
      <c r="M188" s="638" t="s">
        <v>1069</v>
      </c>
      <c r="N188" s="671" t="str">
        <f t="shared" si="2"/>
        <v>千葉県我孫子市</v>
      </c>
      <c r="O188" s="635">
        <v>10.42</v>
      </c>
      <c r="P188" s="638">
        <v>10.33</v>
      </c>
      <c r="Q188" s="671">
        <v>10.27</v>
      </c>
      <c r="T188" s="1"/>
      <c r="U188" s="1"/>
      <c r="V188" s="1"/>
      <c r="W188" s="1"/>
      <c r="X188" s="1"/>
    </row>
    <row r="189" spans="5:24">
      <c r="E189" s="2"/>
      <c r="G189" s="7" t="s">
        <v>552</v>
      </c>
      <c r="H189" s="7" t="s">
        <v>1070</v>
      </c>
      <c r="J189" s="11" t="s">
        <v>982</v>
      </c>
      <c r="K189" s="16">
        <v>0.06</v>
      </c>
      <c r="L189" s="660" t="s">
        <v>608</v>
      </c>
      <c r="M189" s="638" t="s">
        <v>1071</v>
      </c>
      <c r="N189" s="671" t="str">
        <f t="shared" si="2"/>
        <v>千葉県鎌ケ谷市</v>
      </c>
      <c r="O189" s="635">
        <v>10.42</v>
      </c>
      <c r="P189" s="638">
        <v>10.33</v>
      </c>
      <c r="Q189" s="671">
        <v>10.27</v>
      </c>
      <c r="T189" s="1"/>
      <c r="U189" s="1"/>
      <c r="V189" s="1"/>
      <c r="W189" s="1"/>
      <c r="X189" s="1"/>
    </row>
    <row r="190" spans="5:24">
      <c r="E190" s="2"/>
      <c r="G190" s="7" t="s">
        <v>552</v>
      </c>
      <c r="H190" s="7" t="s">
        <v>1072</v>
      </c>
      <c r="J190" s="11" t="s">
        <v>982</v>
      </c>
      <c r="K190" s="16">
        <v>0.06</v>
      </c>
      <c r="L190" s="660" t="s">
        <v>608</v>
      </c>
      <c r="M190" s="638" t="s">
        <v>1073</v>
      </c>
      <c r="N190" s="671" t="str">
        <f t="shared" si="2"/>
        <v>千葉県白井市</v>
      </c>
      <c r="O190" s="635">
        <v>10.42</v>
      </c>
      <c r="P190" s="638">
        <v>10.33</v>
      </c>
      <c r="Q190" s="671">
        <v>10.27</v>
      </c>
      <c r="T190" s="1"/>
      <c r="U190" s="1"/>
      <c r="V190" s="1"/>
      <c r="W190" s="1"/>
      <c r="X190" s="1"/>
    </row>
    <row r="191" spans="5:24">
      <c r="E191" s="2"/>
      <c r="G191" s="7" t="s">
        <v>552</v>
      </c>
      <c r="H191" s="7" t="s">
        <v>1074</v>
      </c>
      <c r="J191" s="11" t="s">
        <v>982</v>
      </c>
      <c r="K191" s="16">
        <v>0.06</v>
      </c>
      <c r="L191" s="660" t="s">
        <v>608</v>
      </c>
      <c r="M191" s="638" t="s">
        <v>1075</v>
      </c>
      <c r="N191" s="671" t="str">
        <f t="shared" si="2"/>
        <v>千葉県酒々井町</v>
      </c>
      <c r="O191" s="635">
        <v>10.42</v>
      </c>
      <c r="P191" s="638">
        <v>10.33</v>
      </c>
      <c r="Q191" s="671">
        <v>10.27</v>
      </c>
      <c r="T191" s="1"/>
      <c r="U191" s="1"/>
      <c r="V191" s="1"/>
      <c r="W191" s="1"/>
      <c r="X191" s="1"/>
    </row>
    <row r="192" spans="5:24">
      <c r="E192" s="2"/>
      <c r="G192" s="7" t="s">
        <v>552</v>
      </c>
      <c r="H192" s="7" t="s">
        <v>1076</v>
      </c>
      <c r="J192" s="11" t="s">
        <v>982</v>
      </c>
      <c r="K192" s="16">
        <v>0.06</v>
      </c>
      <c r="L192" s="660" t="s">
        <v>613</v>
      </c>
      <c r="M192" s="638" t="s">
        <v>1077</v>
      </c>
      <c r="N192" s="671" t="str">
        <f t="shared" si="2"/>
        <v>東京都武蔵村山市</v>
      </c>
      <c r="O192" s="635">
        <v>10.42</v>
      </c>
      <c r="P192" s="638">
        <v>10.33</v>
      </c>
      <c r="Q192" s="671">
        <v>10.27</v>
      </c>
      <c r="T192" s="1"/>
      <c r="U192" s="1"/>
      <c r="V192" s="1"/>
      <c r="W192" s="1"/>
      <c r="X192" s="1"/>
    </row>
    <row r="193" spans="5:24">
      <c r="E193" s="2"/>
      <c r="G193" s="7" t="s">
        <v>552</v>
      </c>
      <c r="H193" s="7" t="s">
        <v>1078</v>
      </c>
      <c r="J193" s="11" t="s">
        <v>982</v>
      </c>
      <c r="K193" s="16">
        <v>0.06</v>
      </c>
      <c r="L193" s="660" t="s">
        <v>613</v>
      </c>
      <c r="M193" s="638" t="s">
        <v>1079</v>
      </c>
      <c r="N193" s="671" t="str">
        <f t="shared" si="2"/>
        <v>東京都羽村市</v>
      </c>
      <c r="O193" s="635">
        <v>10.42</v>
      </c>
      <c r="P193" s="638">
        <v>10.33</v>
      </c>
      <c r="Q193" s="671">
        <v>10.27</v>
      </c>
      <c r="T193" s="1"/>
      <c r="U193" s="1"/>
      <c r="V193" s="1"/>
      <c r="W193" s="1"/>
      <c r="X193" s="1"/>
    </row>
    <row r="194" spans="5:24">
      <c r="E194" s="2"/>
      <c r="G194" s="7" t="s">
        <v>552</v>
      </c>
      <c r="H194" s="7" t="s">
        <v>1080</v>
      </c>
      <c r="J194" s="11" t="s">
        <v>982</v>
      </c>
      <c r="K194" s="16">
        <v>0.06</v>
      </c>
      <c r="L194" s="660" t="s">
        <v>613</v>
      </c>
      <c r="M194" s="638" t="s">
        <v>1081</v>
      </c>
      <c r="N194" s="671" t="str">
        <f t="shared" si="2"/>
        <v>東京都瑞穂町</v>
      </c>
      <c r="O194" s="635">
        <v>10.42</v>
      </c>
      <c r="P194" s="638">
        <v>10.33</v>
      </c>
      <c r="Q194" s="671">
        <v>10.27</v>
      </c>
      <c r="T194" s="1"/>
      <c r="U194" s="1"/>
      <c r="V194" s="1"/>
      <c r="W194" s="1"/>
      <c r="X194" s="1"/>
    </row>
    <row r="195" spans="5:24">
      <c r="E195" s="2"/>
      <c r="G195" s="7" t="s">
        <v>552</v>
      </c>
      <c r="H195" s="7" t="s">
        <v>1082</v>
      </c>
      <c r="J195" s="11" t="s">
        <v>982</v>
      </c>
      <c r="K195" s="16">
        <v>0.06</v>
      </c>
      <c r="L195" s="660" t="s">
        <v>613</v>
      </c>
      <c r="M195" s="638" t="s">
        <v>1083</v>
      </c>
      <c r="N195" s="671" t="str">
        <f t="shared" si="2"/>
        <v>東京都奥多摩町</v>
      </c>
      <c r="O195" s="635">
        <v>10.42</v>
      </c>
      <c r="P195" s="638">
        <v>10.33</v>
      </c>
      <c r="Q195" s="671">
        <v>10.27</v>
      </c>
      <c r="T195" s="1"/>
      <c r="U195" s="1"/>
      <c r="V195" s="1"/>
      <c r="W195" s="1"/>
      <c r="X195" s="1"/>
    </row>
    <row r="196" spans="5:24">
      <c r="E196" s="2"/>
      <c r="G196" s="7" t="s">
        <v>552</v>
      </c>
      <c r="H196" s="7" t="s">
        <v>1084</v>
      </c>
      <c r="J196" s="11" t="s">
        <v>982</v>
      </c>
      <c r="K196" s="16">
        <v>0.06</v>
      </c>
      <c r="L196" s="660" t="s">
        <v>613</v>
      </c>
      <c r="M196" s="638" t="s">
        <v>1085</v>
      </c>
      <c r="N196" s="671" t="str">
        <f t="shared" ref="N196:N259" si="3">L196&amp;M196</f>
        <v>東京都檜原村</v>
      </c>
      <c r="O196" s="635">
        <v>10.42</v>
      </c>
      <c r="P196" s="638">
        <v>10.33</v>
      </c>
      <c r="Q196" s="671">
        <v>10.27</v>
      </c>
      <c r="T196" s="1"/>
      <c r="U196" s="1"/>
      <c r="V196" s="1"/>
      <c r="W196" s="1"/>
      <c r="X196" s="1"/>
    </row>
    <row r="197" spans="5:24">
      <c r="E197" s="2"/>
      <c r="G197" s="7" t="s">
        <v>552</v>
      </c>
      <c r="H197" s="7" t="s">
        <v>1086</v>
      </c>
      <c r="J197" s="11" t="s">
        <v>982</v>
      </c>
      <c r="K197" s="16">
        <v>0.06</v>
      </c>
      <c r="L197" s="660" t="s">
        <v>618</v>
      </c>
      <c r="M197" s="638" t="s">
        <v>1087</v>
      </c>
      <c r="N197" s="671" t="str">
        <f t="shared" si="3"/>
        <v>神奈川県秦野市</v>
      </c>
      <c r="O197" s="635">
        <v>10.42</v>
      </c>
      <c r="P197" s="638">
        <v>10.33</v>
      </c>
      <c r="Q197" s="671">
        <v>10.27</v>
      </c>
      <c r="T197" s="1"/>
      <c r="U197" s="1"/>
      <c r="V197" s="1"/>
      <c r="W197" s="1"/>
      <c r="X197" s="1"/>
    </row>
    <row r="198" spans="5:24">
      <c r="E198" s="2"/>
      <c r="G198" s="7" t="s">
        <v>552</v>
      </c>
      <c r="H198" s="7" t="s">
        <v>1088</v>
      </c>
      <c r="J198" s="11" t="s">
        <v>982</v>
      </c>
      <c r="K198" s="16">
        <v>0.06</v>
      </c>
      <c r="L198" s="660" t="s">
        <v>618</v>
      </c>
      <c r="M198" s="638" t="s">
        <v>1089</v>
      </c>
      <c r="N198" s="671" t="str">
        <f t="shared" si="3"/>
        <v>神奈川県大磯町</v>
      </c>
      <c r="O198" s="635">
        <v>10.42</v>
      </c>
      <c r="P198" s="638">
        <v>10.33</v>
      </c>
      <c r="Q198" s="671">
        <v>10.27</v>
      </c>
      <c r="T198" s="1"/>
      <c r="U198" s="1"/>
      <c r="V198" s="1"/>
      <c r="W198" s="1"/>
      <c r="X198" s="1"/>
    </row>
    <row r="199" spans="5:24">
      <c r="E199" s="2"/>
      <c r="G199" s="7" t="s">
        <v>552</v>
      </c>
      <c r="H199" s="7" t="s">
        <v>1090</v>
      </c>
      <c r="J199" s="11" t="s">
        <v>982</v>
      </c>
      <c r="K199" s="16">
        <v>0.06</v>
      </c>
      <c r="L199" s="660" t="s">
        <v>618</v>
      </c>
      <c r="M199" s="638" t="s">
        <v>1091</v>
      </c>
      <c r="N199" s="671" t="str">
        <f t="shared" si="3"/>
        <v>神奈川県二宮町</v>
      </c>
      <c r="O199" s="635">
        <v>10.42</v>
      </c>
      <c r="P199" s="638">
        <v>10.33</v>
      </c>
      <c r="Q199" s="671">
        <v>10.27</v>
      </c>
      <c r="T199" s="1"/>
      <c r="U199" s="1"/>
      <c r="V199" s="1"/>
      <c r="W199" s="1"/>
      <c r="X199" s="1"/>
    </row>
    <row r="200" spans="5:24">
      <c r="E200" s="2"/>
      <c r="G200" s="7" t="s">
        <v>552</v>
      </c>
      <c r="H200" s="7" t="s">
        <v>1092</v>
      </c>
      <c r="J200" s="11" t="s">
        <v>982</v>
      </c>
      <c r="K200" s="16">
        <v>0.06</v>
      </c>
      <c r="L200" s="660" t="s">
        <v>618</v>
      </c>
      <c r="M200" s="638" t="s">
        <v>1093</v>
      </c>
      <c r="N200" s="671" t="str">
        <f t="shared" si="3"/>
        <v>神奈川県中井町</v>
      </c>
      <c r="O200" s="635">
        <v>10.42</v>
      </c>
      <c r="P200" s="638">
        <v>10.33</v>
      </c>
      <c r="Q200" s="671">
        <v>10.27</v>
      </c>
      <c r="T200" s="1"/>
      <c r="U200" s="1"/>
      <c r="V200" s="1"/>
      <c r="W200" s="1"/>
      <c r="X200" s="1"/>
    </row>
    <row r="201" spans="5:24">
      <c r="E201" s="2"/>
      <c r="G201" s="7" t="s">
        <v>552</v>
      </c>
      <c r="H201" s="7" t="s">
        <v>1094</v>
      </c>
      <c r="J201" s="11" t="s">
        <v>982</v>
      </c>
      <c r="K201" s="16">
        <v>0.06</v>
      </c>
      <c r="L201" s="660" t="s">
        <v>618</v>
      </c>
      <c r="M201" s="638" t="s">
        <v>1095</v>
      </c>
      <c r="N201" s="671" t="str">
        <f t="shared" si="3"/>
        <v>神奈川県清川村</v>
      </c>
      <c r="O201" s="635">
        <v>10.42</v>
      </c>
      <c r="P201" s="638">
        <v>10.33</v>
      </c>
      <c r="Q201" s="671">
        <v>10.27</v>
      </c>
      <c r="T201" s="1"/>
      <c r="U201" s="1"/>
      <c r="V201" s="1"/>
      <c r="W201" s="1"/>
      <c r="X201" s="1"/>
    </row>
    <row r="202" spans="5:24">
      <c r="E202" s="2"/>
      <c r="G202" s="7" t="s">
        <v>552</v>
      </c>
      <c r="H202" s="7" t="s">
        <v>1096</v>
      </c>
      <c r="J202" s="11" t="s">
        <v>982</v>
      </c>
      <c r="K202" s="16">
        <v>0.06</v>
      </c>
      <c r="L202" s="660" t="s">
        <v>653</v>
      </c>
      <c r="M202" s="638" t="s">
        <v>1097</v>
      </c>
      <c r="N202" s="671" t="str">
        <f t="shared" si="3"/>
        <v>岐阜県岐阜市</v>
      </c>
      <c r="O202" s="635">
        <v>10.42</v>
      </c>
      <c r="P202" s="638">
        <v>10.33</v>
      </c>
      <c r="Q202" s="671">
        <v>10.27</v>
      </c>
      <c r="T202" s="1"/>
      <c r="U202" s="1"/>
      <c r="V202" s="1"/>
      <c r="W202" s="1"/>
      <c r="X202" s="1"/>
    </row>
    <row r="203" spans="5:24">
      <c r="E203" s="2"/>
      <c r="G203" s="7" t="s">
        <v>552</v>
      </c>
      <c r="H203" s="7" t="s">
        <v>1098</v>
      </c>
      <c r="J203" s="11" t="s">
        <v>982</v>
      </c>
      <c r="K203" s="16">
        <v>0.06</v>
      </c>
      <c r="L203" s="660" t="s">
        <v>658</v>
      </c>
      <c r="M203" s="638" t="s">
        <v>1099</v>
      </c>
      <c r="N203" s="671" t="str">
        <f t="shared" si="3"/>
        <v>静岡県静岡市</v>
      </c>
      <c r="O203" s="635">
        <v>10.42</v>
      </c>
      <c r="P203" s="638">
        <v>10.33</v>
      </c>
      <c r="Q203" s="671">
        <v>10.27</v>
      </c>
      <c r="T203" s="1"/>
      <c r="U203" s="1"/>
      <c r="V203" s="1"/>
      <c r="W203" s="1"/>
      <c r="X203" s="1"/>
    </row>
    <row r="204" spans="5:24">
      <c r="E204" s="2"/>
      <c r="G204" s="7" t="s">
        <v>552</v>
      </c>
      <c r="H204" s="7" t="s">
        <v>1100</v>
      </c>
      <c r="J204" s="11" t="s">
        <v>982</v>
      </c>
      <c r="K204" s="16">
        <v>0.06</v>
      </c>
      <c r="L204" s="660" t="s">
        <v>663</v>
      </c>
      <c r="M204" s="638" t="s">
        <v>1101</v>
      </c>
      <c r="N204" s="671" t="str">
        <f t="shared" si="3"/>
        <v>愛知県岡崎市</v>
      </c>
      <c r="O204" s="635">
        <v>10.42</v>
      </c>
      <c r="P204" s="638">
        <v>10.33</v>
      </c>
      <c r="Q204" s="671">
        <v>10.27</v>
      </c>
      <c r="T204" s="1"/>
      <c r="U204" s="1"/>
      <c r="V204" s="1"/>
      <c r="W204" s="1"/>
      <c r="X204" s="1"/>
    </row>
    <row r="205" spans="5:24">
      <c r="E205" s="2"/>
      <c r="G205" s="7" t="s">
        <v>552</v>
      </c>
      <c r="H205" s="7" t="s">
        <v>1102</v>
      </c>
      <c r="J205" s="11" t="s">
        <v>982</v>
      </c>
      <c r="K205" s="16">
        <v>0.06</v>
      </c>
      <c r="L205" s="660" t="s">
        <v>663</v>
      </c>
      <c r="M205" s="638" t="s">
        <v>1103</v>
      </c>
      <c r="N205" s="671" t="str">
        <f t="shared" si="3"/>
        <v>愛知県一宮市</v>
      </c>
      <c r="O205" s="635">
        <v>10.42</v>
      </c>
      <c r="P205" s="638">
        <v>10.33</v>
      </c>
      <c r="Q205" s="671">
        <v>10.27</v>
      </c>
      <c r="T205" s="1"/>
      <c r="U205" s="1"/>
      <c r="V205" s="1"/>
      <c r="W205" s="1"/>
      <c r="X205" s="1"/>
    </row>
    <row r="206" spans="5:24">
      <c r="E206" s="2"/>
      <c r="G206" s="7" t="s">
        <v>552</v>
      </c>
      <c r="H206" s="7" t="s">
        <v>1104</v>
      </c>
      <c r="J206" s="11" t="s">
        <v>982</v>
      </c>
      <c r="K206" s="16">
        <v>0.06</v>
      </c>
      <c r="L206" s="660" t="s">
        <v>663</v>
      </c>
      <c r="M206" s="638" t="s">
        <v>1105</v>
      </c>
      <c r="N206" s="671" t="str">
        <f t="shared" si="3"/>
        <v>愛知県瀬戸市</v>
      </c>
      <c r="O206" s="635">
        <v>10.42</v>
      </c>
      <c r="P206" s="638">
        <v>10.33</v>
      </c>
      <c r="Q206" s="671">
        <v>10.27</v>
      </c>
      <c r="T206" s="1"/>
      <c r="U206" s="1"/>
      <c r="V206" s="1"/>
      <c r="W206" s="1"/>
      <c r="X206" s="1"/>
    </row>
    <row r="207" spans="5:24">
      <c r="E207" s="2"/>
      <c r="G207" s="7" t="s">
        <v>552</v>
      </c>
      <c r="H207" s="7" t="s">
        <v>1106</v>
      </c>
      <c r="J207" s="11" t="s">
        <v>982</v>
      </c>
      <c r="K207" s="16">
        <v>0.06</v>
      </c>
      <c r="L207" s="660" t="s">
        <v>663</v>
      </c>
      <c r="M207" s="638" t="s">
        <v>1107</v>
      </c>
      <c r="N207" s="671" t="str">
        <f t="shared" si="3"/>
        <v>愛知県春日井市</v>
      </c>
      <c r="O207" s="635">
        <v>10.42</v>
      </c>
      <c r="P207" s="638">
        <v>10.33</v>
      </c>
      <c r="Q207" s="671">
        <v>10.27</v>
      </c>
      <c r="T207" s="1"/>
      <c r="U207" s="1"/>
      <c r="V207" s="1"/>
      <c r="W207" s="1"/>
      <c r="X207" s="1"/>
    </row>
    <row r="208" spans="5:24">
      <c r="E208" s="2"/>
      <c r="G208" s="7" t="s">
        <v>552</v>
      </c>
      <c r="H208" s="7" t="s">
        <v>1108</v>
      </c>
      <c r="J208" s="11" t="s">
        <v>982</v>
      </c>
      <c r="K208" s="16">
        <v>0.06</v>
      </c>
      <c r="L208" s="660" t="s">
        <v>663</v>
      </c>
      <c r="M208" s="638" t="s">
        <v>1109</v>
      </c>
      <c r="N208" s="671" t="str">
        <f t="shared" si="3"/>
        <v>愛知県津島市</v>
      </c>
      <c r="O208" s="635">
        <v>10.42</v>
      </c>
      <c r="P208" s="638">
        <v>10.33</v>
      </c>
      <c r="Q208" s="671">
        <v>10.27</v>
      </c>
      <c r="T208" s="1"/>
      <c r="U208" s="1"/>
      <c r="V208" s="1"/>
      <c r="W208" s="1"/>
      <c r="X208" s="1"/>
    </row>
    <row r="209" spans="5:24">
      <c r="E209" s="2"/>
      <c r="G209" s="7" t="s">
        <v>552</v>
      </c>
      <c r="H209" s="7" t="s">
        <v>1110</v>
      </c>
      <c r="J209" s="11" t="s">
        <v>982</v>
      </c>
      <c r="K209" s="16">
        <v>0.06</v>
      </c>
      <c r="L209" s="660" t="s">
        <v>663</v>
      </c>
      <c r="M209" s="638" t="s">
        <v>1111</v>
      </c>
      <c r="N209" s="671" t="str">
        <f t="shared" si="3"/>
        <v>愛知県碧南市</v>
      </c>
      <c r="O209" s="635">
        <v>10.42</v>
      </c>
      <c r="P209" s="638">
        <v>10.33</v>
      </c>
      <c r="Q209" s="671">
        <v>10.27</v>
      </c>
      <c r="T209" s="1"/>
      <c r="U209" s="1"/>
      <c r="V209" s="1"/>
      <c r="W209" s="1"/>
      <c r="X209" s="1"/>
    </row>
    <row r="210" spans="5:24">
      <c r="E210" s="2"/>
      <c r="G210" s="7" t="s">
        <v>552</v>
      </c>
      <c r="H210" s="7" t="s">
        <v>1112</v>
      </c>
      <c r="J210" s="11" t="s">
        <v>982</v>
      </c>
      <c r="K210" s="16">
        <v>0.06</v>
      </c>
      <c r="L210" s="660" t="s">
        <v>663</v>
      </c>
      <c r="M210" s="638" t="s">
        <v>1113</v>
      </c>
      <c r="N210" s="671" t="str">
        <f t="shared" si="3"/>
        <v>愛知県安城市</v>
      </c>
      <c r="O210" s="635">
        <v>10.42</v>
      </c>
      <c r="P210" s="638">
        <v>10.33</v>
      </c>
      <c r="Q210" s="671">
        <v>10.27</v>
      </c>
      <c r="T210" s="1"/>
      <c r="U210" s="1"/>
      <c r="V210" s="1"/>
      <c r="W210" s="1"/>
      <c r="X210" s="1"/>
    </row>
    <row r="211" spans="5:24">
      <c r="E211" s="2"/>
      <c r="G211" s="7" t="s">
        <v>552</v>
      </c>
      <c r="H211" s="7" t="s">
        <v>1114</v>
      </c>
      <c r="J211" s="11" t="s">
        <v>982</v>
      </c>
      <c r="K211" s="16">
        <v>0.06</v>
      </c>
      <c r="L211" s="660" t="s">
        <v>663</v>
      </c>
      <c r="M211" s="638" t="s">
        <v>1115</v>
      </c>
      <c r="N211" s="671" t="str">
        <f t="shared" si="3"/>
        <v>愛知県西尾市</v>
      </c>
      <c r="O211" s="635">
        <v>10.42</v>
      </c>
      <c r="P211" s="638">
        <v>10.33</v>
      </c>
      <c r="Q211" s="671">
        <v>10.27</v>
      </c>
      <c r="T211" s="1"/>
      <c r="U211" s="1"/>
      <c r="V211" s="1"/>
      <c r="W211" s="1"/>
      <c r="X211" s="1"/>
    </row>
    <row r="212" spans="5:24">
      <c r="E212" s="2"/>
      <c r="G212" s="7" t="s">
        <v>552</v>
      </c>
      <c r="H212" s="7" t="s">
        <v>1116</v>
      </c>
      <c r="J212" s="11" t="s">
        <v>982</v>
      </c>
      <c r="K212" s="16">
        <v>0.06</v>
      </c>
      <c r="L212" s="660" t="s">
        <v>663</v>
      </c>
      <c r="M212" s="638" t="s">
        <v>1117</v>
      </c>
      <c r="N212" s="671" t="str">
        <f t="shared" si="3"/>
        <v>愛知県犬山市</v>
      </c>
      <c r="O212" s="635">
        <v>10.42</v>
      </c>
      <c r="P212" s="638">
        <v>10.33</v>
      </c>
      <c r="Q212" s="671">
        <v>10.27</v>
      </c>
      <c r="T212" s="1"/>
      <c r="U212" s="1"/>
      <c r="V212" s="1"/>
      <c r="W212" s="1"/>
      <c r="X212" s="1"/>
    </row>
    <row r="213" spans="5:24">
      <c r="E213" s="2"/>
      <c r="G213" s="7" t="s">
        <v>552</v>
      </c>
      <c r="H213" s="7" t="s">
        <v>1118</v>
      </c>
      <c r="J213" s="11" t="s">
        <v>982</v>
      </c>
      <c r="K213" s="16">
        <v>0.06</v>
      </c>
      <c r="L213" s="660" t="s">
        <v>663</v>
      </c>
      <c r="M213" s="638" t="s">
        <v>1119</v>
      </c>
      <c r="N213" s="671" t="str">
        <f t="shared" si="3"/>
        <v>愛知県江南市</v>
      </c>
      <c r="O213" s="635">
        <v>10.42</v>
      </c>
      <c r="P213" s="638">
        <v>10.33</v>
      </c>
      <c r="Q213" s="671">
        <v>10.27</v>
      </c>
      <c r="T213" s="1"/>
      <c r="U213" s="1"/>
      <c r="V213" s="1"/>
      <c r="W213" s="1"/>
      <c r="X213" s="1"/>
    </row>
    <row r="214" spans="5:24">
      <c r="E214" s="2"/>
      <c r="G214" s="7" t="s">
        <v>552</v>
      </c>
      <c r="H214" s="7" t="s">
        <v>1120</v>
      </c>
      <c r="J214" s="11" t="s">
        <v>982</v>
      </c>
      <c r="K214" s="16">
        <v>0.06</v>
      </c>
      <c r="L214" s="660" t="s">
        <v>663</v>
      </c>
      <c r="M214" s="638" t="s">
        <v>1121</v>
      </c>
      <c r="N214" s="671" t="str">
        <f t="shared" si="3"/>
        <v>愛知県稲沢市</v>
      </c>
      <c r="O214" s="635">
        <v>10.42</v>
      </c>
      <c r="P214" s="638">
        <v>10.33</v>
      </c>
      <c r="Q214" s="671">
        <v>10.27</v>
      </c>
      <c r="T214" s="1"/>
      <c r="U214" s="1"/>
      <c r="V214" s="1"/>
      <c r="W214" s="1"/>
      <c r="X214" s="1"/>
    </row>
    <row r="215" spans="5:24">
      <c r="E215" s="2"/>
      <c r="G215" s="7" t="s">
        <v>552</v>
      </c>
      <c r="H215" s="7" t="s">
        <v>1122</v>
      </c>
      <c r="J215" s="11" t="s">
        <v>982</v>
      </c>
      <c r="K215" s="16">
        <v>0.06</v>
      </c>
      <c r="L215" s="660" t="s">
        <v>663</v>
      </c>
      <c r="M215" s="638" t="s">
        <v>1123</v>
      </c>
      <c r="N215" s="671" t="str">
        <f t="shared" si="3"/>
        <v>愛知県尾張旭市</v>
      </c>
      <c r="O215" s="635">
        <v>10.42</v>
      </c>
      <c r="P215" s="638">
        <v>10.33</v>
      </c>
      <c r="Q215" s="671">
        <v>10.27</v>
      </c>
      <c r="T215" s="1"/>
      <c r="U215" s="1"/>
      <c r="V215" s="1"/>
      <c r="W215" s="1"/>
      <c r="X215" s="1"/>
    </row>
    <row r="216" spans="5:24">
      <c r="E216" s="2"/>
      <c r="G216" s="7" t="s">
        <v>552</v>
      </c>
      <c r="H216" s="7" t="s">
        <v>1124</v>
      </c>
      <c r="J216" s="11" t="s">
        <v>982</v>
      </c>
      <c r="K216" s="16">
        <v>0.06</v>
      </c>
      <c r="L216" s="660" t="s">
        <v>663</v>
      </c>
      <c r="M216" s="638" t="s">
        <v>1125</v>
      </c>
      <c r="N216" s="671" t="str">
        <f t="shared" si="3"/>
        <v>愛知県岩倉市</v>
      </c>
      <c r="O216" s="635">
        <v>10.42</v>
      </c>
      <c r="P216" s="638">
        <v>10.33</v>
      </c>
      <c r="Q216" s="671">
        <v>10.27</v>
      </c>
      <c r="T216" s="1"/>
      <c r="U216" s="1"/>
      <c r="V216" s="1"/>
      <c r="W216" s="1"/>
      <c r="X216" s="1"/>
    </row>
    <row r="217" spans="5:24">
      <c r="E217" s="2"/>
      <c r="G217" s="7" t="s">
        <v>552</v>
      </c>
      <c r="H217" s="7" t="s">
        <v>1126</v>
      </c>
      <c r="J217" s="11" t="s">
        <v>982</v>
      </c>
      <c r="K217" s="16">
        <v>0.06</v>
      </c>
      <c r="L217" s="660" t="s">
        <v>663</v>
      </c>
      <c r="M217" s="638" t="s">
        <v>1127</v>
      </c>
      <c r="N217" s="671" t="str">
        <f t="shared" si="3"/>
        <v>愛知県日進市</v>
      </c>
      <c r="O217" s="635">
        <v>10.42</v>
      </c>
      <c r="P217" s="638">
        <v>10.33</v>
      </c>
      <c r="Q217" s="671">
        <v>10.27</v>
      </c>
      <c r="T217" s="1"/>
      <c r="U217" s="1"/>
      <c r="V217" s="1"/>
      <c r="W217" s="1"/>
      <c r="X217" s="1"/>
    </row>
    <row r="218" spans="5:24">
      <c r="E218" s="2"/>
      <c r="G218" s="7" t="s">
        <v>552</v>
      </c>
      <c r="H218" s="7" t="s">
        <v>1128</v>
      </c>
      <c r="J218" s="11" t="s">
        <v>982</v>
      </c>
      <c r="K218" s="16">
        <v>0.06</v>
      </c>
      <c r="L218" s="660" t="s">
        <v>663</v>
      </c>
      <c r="M218" s="638" t="s">
        <v>1129</v>
      </c>
      <c r="N218" s="671" t="str">
        <f t="shared" si="3"/>
        <v>愛知県愛西市</v>
      </c>
      <c r="O218" s="635">
        <v>10.42</v>
      </c>
      <c r="P218" s="638">
        <v>10.33</v>
      </c>
      <c r="Q218" s="671">
        <v>10.27</v>
      </c>
      <c r="T218" s="1"/>
      <c r="U218" s="1"/>
      <c r="V218" s="1"/>
      <c r="W218" s="1"/>
      <c r="X218" s="1"/>
    </row>
    <row r="219" spans="5:24">
      <c r="E219" s="2"/>
      <c r="G219" s="7" t="s">
        <v>552</v>
      </c>
      <c r="H219" s="7" t="s">
        <v>1130</v>
      </c>
      <c r="J219" s="11" t="s">
        <v>982</v>
      </c>
      <c r="K219" s="16">
        <v>0.06</v>
      </c>
      <c r="L219" s="660" t="s">
        <v>663</v>
      </c>
      <c r="M219" s="638" t="s">
        <v>1131</v>
      </c>
      <c r="N219" s="671" t="str">
        <f t="shared" si="3"/>
        <v>愛知県清須市</v>
      </c>
      <c r="O219" s="635">
        <v>10.42</v>
      </c>
      <c r="P219" s="638">
        <v>10.33</v>
      </c>
      <c r="Q219" s="671">
        <v>10.27</v>
      </c>
      <c r="T219" s="1"/>
      <c r="U219" s="1"/>
      <c r="V219" s="1"/>
      <c r="W219" s="1"/>
      <c r="X219" s="1"/>
    </row>
    <row r="220" spans="5:24">
      <c r="E220" s="2"/>
      <c r="G220" s="7" t="s">
        <v>552</v>
      </c>
      <c r="H220" s="7" t="s">
        <v>1132</v>
      </c>
      <c r="J220" s="11" t="s">
        <v>982</v>
      </c>
      <c r="K220" s="16">
        <v>0.06</v>
      </c>
      <c r="L220" s="660" t="s">
        <v>663</v>
      </c>
      <c r="M220" s="638" t="s">
        <v>1133</v>
      </c>
      <c r="N220" s="671" t="str">
        <f t="shared" si="3"/>
        <v>愛知県北名古屋市</v>
      </c>
      <c r="O220" s="635">
        <v>10.42</v>
      </c>
      <c r="P220" s="638">
        <v>10.33</v>
      </c>
      <c r="Q220" s="671">
        <v>10.27</v>
      </c>
      <c r="T220" s="1"/>
      <c r="U220" s="1"/>
      <c r="V220" s="1"/>
      <c r="W220" s="1"/>
      <c r="X220" s="1"/>
    </row>
    <row r="221" spans="5:24">
      <c r="E221" s="2"/>
      <c r="G221" s="7" t="s">
        <v>552</v>
      </c>
      <c r="H221" s="7" t="s">
        <v>1134</v>
      </c>
      <c r="J221" s="11" t="s">
        <v>982</v>
      </c>
      <c r="K221" s="16">
        <v>0.06</v>
      </c>
      <c r="L221" s="660" t="s">
        <v>663</v>
      </c>
      <c r="M221" s="638" t="s">
        <v>1135</v>
      </c>
      <c r="N221" s="671" t="str">
        <f t="shared" si="3"/>
        <v>愛知県弥富市</v>
      </c>
      <c r="O221" s="635">
        <v>10.42</v>
      </c>
      <c r="P221" s="638">
        <v>10.33</v>
      </c>
      <c r="Q221" s="671">
        <v>10.27</v>
      </c>
      <c r="T221" s="1"/>
      <c r="U221" s="1"/>
      <c r="V221" s="1"/>
      <c r="W221" s="1"/>
      <c r="X221" s="1"/>
    </row>
    <row r="222" spans="5:24">
      <c r="E222" s="2"/>
      <c r="G222" s="7" t="s">
        <v>552</v>
      </c>
      <c r="H222" s="7" t="s">
        <v>1136</v>
      </c>
      <c r="J222" s="11" t="s">
        <v>982</v>
      </c>
      <c r="K222" s="16">
        <v>0.06</v>
      </c>
      <c r="L222" s="660" t="s">
        <v>663</v>
      </c>
      <c r="M222" s="638" t="s">
        <v>1137</v>
      </c>
      <c r="N222" s="671" t="str">
        <f t="shared" si="3"/>
        <v>愛知県あま市</v>
      </c>
      <c r="O222" s="635">
        <v>10.42</v>
      </c>
      <c r="P222" s="638">
        <v>10.33</v>
      </c>
      <c r="Q222" s="671">
        <v>10.27</v>
      </c>
      <c r="T222" s="1"/>
      <c r="U222" s="1"/>
      <c r="V222" s="1"/>
      <c r="W222" s="1"/>
      <c r="X222" s="1"/>
    </row>
    <row r="223" spans="5:24">
      <c r="E223" s="2"/>
      <c r="G223" s="7" t="s">
        <v>552</v>
      </c>
      <c r="H223" s="7" t="s">
        <v>1138</v>
      </c>
      <c r="J223" s="11" t="s">
        <v>982</v>
      </c>
      <c r="K223" s="16">
        <v>0.06</v>
      </c>
      <c r="L223" s="660" t="s">
        <v>663</v>
      </c>
      <c r="M223" s="638" t="s">
        <v>1139</v>
      </c>
      <c r="N223" s="671" t="str">
        <f t="shared" si="3"/>
        <v>愛知県長久手市</v>
      </c>
      <c r="O223" s="635">
        <v>10.42</v>
      </c>
      <c r="P223" s="638">
        <v>10.33</v>
      </c>
      <c r="Q223" s="671">
        <v>10.27</v>
      </c>
      <c r="T223" s="1"/>
      <c r="U223" s="1"/>
      <c r="V223" s="1"/>
      <c r="W223" s="1"/>
      <c r="X223" s="1"/>
    </row>
    <row r="224" spans="5:24">
      <c r="E224" s="2"/>
      <c r="G224" s="7" t="s">
        <v>552</v>
      </c>
      <c r="H224" s="7" t="s">
        <v>1140</v>
      </c>
      <c r="J224" s="11" t="s">
        <v>982</v>
      </c>
      <c r="K224" s="16">
        <v>0.06</v>
      </c>
      <c r="L224" s="660" t="s">
        <v>663</v>
      </c>
      <c r="M224" s="638" t="s">
        <v>1141</v>
      </c>
      <c r="N224" s="671" t="str">
        <f t="shared" si="3"/>
        <v>愛知県東郷町</v>
      </c>
      <c r="O224" s="635">
        <v>10.42</v>
      </c>
      <c r="P224" s="638">
        <v>10.33</v>
      </c>
      <c r="Q224" s="671">
        <v>10.27</v>
      </c>
      <c r="T224" s="1"/>
      <c r="U224" s="1"/>
      <c r="V224" s="1"/>
      <c r="W224" s="1"/>
      <c r="X224" s="1"/>
    </row>
    <row r="225" spans="5:24">
      <c r="E225" s="2"/>
      <c r="G225" s="7" t="s">
        <v>552</v>
      </c>
      <c r="H225" s="7" t="s">
        <v>1142</v>
      </c>
      <c r="J225" s="11" t="s">
        <v>982</v>
      </c>
      <c r="K225" s="16">
        <v>0.06</v>
      </c>
      <c r="L225" s="660" t="s">
        <v>663</v>
      </c>
      <c r="M225" s="638" t="s">
        <v>1143</v>
      </c>
      <c r="N225" s="671" t="str">
        <f t="shared" si="3"/>
        <v>愛知県大治町</v>
      </c>
      <c r="O225" s="635">
        <v>10.42</v>
      </c>
      <c r="P225" s="638">
        <v>10.33</v>
      </c>
      <c r="Q225" s="671">
        <v>10.27</v>
      </c>
      <c r="T225" s="1"/>
      <c r="U225" s="1"/>
      <c r="V225" s="1"/>
      <c r="W225" s="1"/>
      <c r="X225" s="1"/>
    </row>
    <row r="226" spans="5:24">
      <c r="E226" s="2"/>
      <c r="G226" s="7" t="s">
        <v>552</v>
      </c>
      <c r="H226" s="7" t="s">
        <v>1144</v>
      </c>
      <c r="J226" s="11" t="s">
        <v>982</v>
      </c>
      <c r="K226" s="16">
        <v>0.06</v>
      </c>
      <c r="L226" s="660" t="s">
        <v>663</v>
      </c>
      <c r="M226" s="638" t="s">
        <v>1145</v>
      </c>
      <c r="N226" s="671" t="str">
        <f t="shared" si="3"/>
        <v>愛知県蟹江町</v>
      </c>
      <c r="O226" s="635">
        <v>10.42</v>
      </c>
      <c r="P226" s="638">
        <v>10.33</v>
      </c>
      <c r="Q226" s="671">
        <v>10.27</v>
      </c>
      <c r="T226" s="1"/>
      <c r="U226" s="1"/>
      <c r="V226" s="1"/>
      <c r="W226" s="1"/>
      <c r="X226" s="1"/>
    </row>
    <row r="227" spans="5:24">
      <c r="E227" s="2"/>
      <c r="G227" s="7" t="s">
        <v>552</v>
      </c>
      <c r="H227" s="7" t="s">
        <v>1146</v>
      </c>
      <c r="J227" s="11" t="s">
        <v>982</v>
      </c>
      <c r="K227" s="16">
        <v>0.06</v>
      </c>
      <c r="L227" s="660" t="s">
        <v>663</v>
      </c>
      <c r="M227" s="638" t="s">
        <v>1147</v>
      </c>
      <c r="N227" s="671" t="str">
        <f t="shared" si="3"/>
        <v>愛知県豊山町</v>
      </c>
      <c r="O227" s="635">
        <v>10.42</v>
      </c>
      <c r="P227" s="638">
        <v>10.33</v>
      </c>
      <c r="Q227" s="671">
        <v>10.27</v>
      </c>
      <c r="T227" s="1"/>
      <c r="U227" s="1"/>
      <c r="V227" s="1"/>
      <c r="W227" s="1"/>
      <c r="X227" s="1"/>
    </row>
    <row r="228" spans="5:24">
      <c r="E228" s="2"/>
      <c r="G228" s="7" t="s">
        <v>560</v>
      </c>
      <c r="H228" s="7" t="s">
        <v>1148</v>
      </c>
      <c r="J228" s="11" t="s">
        <v>982</v>
      </c>
      <c r="K228" s="16">
        <v>0.06</v>
      </c>
      <c r="L228" s="660" t="s">
        <v>663</v>
      </c>
      <c r="M228" s="638" t="s">
        <v>1149</v>
      </c>
      <c r="N228" s="671" t="str">
        <f t="shared" si="3"/>
        <v>愛知県飛島村</v>
      </c>
      <c r="O228" s="635">
        <v>10.42</v>
      </c>
      <c r="P228" s="638">
        <v>10.33</v>
      </c>
      <c r="Q228" s="671">
        <v>10.27</v>
      </c>
      <c r="T228" s="1"/>
      <c r="U228" s="1"/>
      <c r="V228" s="1"/>
      <c r="W228" s="1"/>
      <c r="X228" s="1"/>
    </row>
    <row r="229" spans="5:24">
      <c r="E229" s="2"/>
      <c r="G229" s="7" t="s">
        <v>560</v>
      </c>
      <c r="H229" s="7" t="s">
        <v>1150</v>
      </c>
      <c r="J229" s="11" t="s">
        <v>982</v>
      </c>
      <c r="K229" s="16">
        <v>0.06</v>
      </c>
      <c r="L229" s="660" t="s">
        <v>668</v>
      </c>
      <c r="M229" s="638" t="s">
        <v>1151</v>
      </c>
      <c r="N229" s="671" t="str">
        <f t="shared" si="3"/>
        <v>三重県津市</v>
      </c>
      <c r="O229" s="635">
        <v>10.42</v>
      </c>
      <c r="P229" s="638">
        <v>10.33</v>
      </c>
      <c r="Q229" s="671">
        <v>10.27</v>
      </c>
      <c r="T229" s="1"/>
      <c r="U229" s="1"/>
      <c r="V229" s="1"/>
      <c r="W229" s="1"/>
      <c r="X229" s="1"/>
    </row>
    <row r="230" spans="5:24">
      <c r="E230" s="2"/>
      <c r="G230" s="7" t="s">
        <v>560</v>
      </c>
      <c r="H230" s="7" t="s">
        <v>1152</v>
      </c>
      <c r="J230" s="11" t="s">
        <v>982</v>
      </c>
      <c r="K230" s="16">
        <v>0.06</v>
      </c>
      <c r="L230" s="660" t="s">
        <v>668</v>
      </c>
      <c r="M230" s="638" t="s">
        <v>1153</v>
      </c>
      <c r="N230" s="671" t="str">
        <f t="shared" si="3"/>
        <v>三重県四日市市</v>
      </c>
      <c r="O230" s="635">
        <v>10.42</v>
      </c>
      <c r="P230" s="638">
        <v>10.33</v>
      </c>
      <c r="Q230" s="671">
        <v>10.27</v>
      </c>
      <c r="T230" s="1"/>
      <c r="U230" s="1"/>
      <c r="V230" s="1"/>
      <c r="W230" s="1"/>
      <c r="X230" s="1"/>
    </row>
    <row r="231" spans="5:24">
      <c r="E231" s="2"/>
      <c r="G231" s="7" t="s">
        <v>560</v>
      </c>
      <c r="H231" s="7" t="s">
        <v>1154</v>
      </c>
      <c r="J231" s="11" t="s">
        <v>982</v>
      </c>
      <c r="K231" s="16">
        <v>0.06</v>
      </c>
      <c r="L231" s="660" t="s">
        <v>668</v>
      </c>
      <c r="M231" s="638" t="s">
        <v>1155</v>
      </c>
      <c r="N231" s="671" t="str">
        <f t="shared" si="3"/>
        <v>三重県桑名市</v>
      </c>
      <c r="O231" s="635">
        <v>10.42</v>
      </c>
      <c r="P231" s="638">
        <v>10.33</v>
      </c>
      <c r="Q231" s="671">
        <v>10.27</v>
      </c>
      <c r="T231" s="1"/>
      <c r="U231" s="1"/>
      <c r="V231" s="1"/>
      <c r="W231" s="1"/>
      <c r="X231" s="1"/>
    </row>
    <row r="232" spans="5:24">
      <c r="E232" s="2"/>
      <c r="G232" s="7" t="s">
        <v>560</v>
      </c>
      <c r="H232" s="7" t="s">
        <v>1156</v>
      </c>
      <c r="J232" s="11" t="s">
        <v>982</v>
      </c>
      <c r="K232" s="16">
        <v>0.06</v>
      </c>
      <c r="L232" s="660" t="s">
        <v>668</v>
      </c>
      <c r="M232" s="638" t="s">
        <v>1157</v>
      </c>
      <c r="N232" s="671" t="str">
        <f t="shared" si="3"/>
        <v>三重県鈴鹿市</v>
      </c>
      <c r="O232" s="635">
        <v>10.42</v>
      </c>
      <c r="P232" s="638">
        <v>10.33</v>
      </c>
      <c r="Q232" s="671">
        <v>10.27</v>
      </c>
      <c r="T232" s="1"/>
      <c r="U232" s="1"/>
      <c r="V232" s="1"/>
      <c r="W232" s="1"/>
      <c r="X232" s="1"/>
    </row>
    <row r="233" spans="5:24">
      <c r="E233" s="2"/>
      <c r="G233" s="7" t="s">
        <v>560</v>
      </c>
      <c r="H233" s="7" t="s">
        <v>1158</v>
      </c>
      <c r="J233" s="11" t="s">
        <v>982</v>
      </c>
      <c r="K233" s="16">
        <v>0.06</v>
      </c>
      <c r="L233" s="660" t="s">
        <v>668</v>
      </c>
      <c r="M233" s="638" t="s">
        <v>1159</v>
      </c>
      <c r="N233" s="671" t="str">
        <f t="shared" si="3"/>
        <v>三重県亀山市</v>
      </c>
      <c r="O233" s="635">
        <v>10.42</v>
      </c>
      <c r="P233" s="638">
        <v>10.33</v>
      </c>
      <c r="Q233" s="671">
        <v>10.27</v>
      </c>
      <c r="T233" s="1"/>
      <c r="U233" s="1"/>
      <c r="V233" s="1"/>
      <c r="W233" s="1"/>
      <c r="X233" s="1"/>
    </row>
    <row r="234" spans="5:24">
      <c r="E234" s="2"/>
      <c r="G234" s="7" t="s">
        <v>560</v>
      </c>
      <c r="H234" s="7" t="s">
        <v>1160</v>
      </c>
      <c r="J234" s="11" t="s">
        <v>982</v>
      </c>
      <c r="K234" s="16">
        <v>0.06</v>
      </c>
      <c r="L234" s="660" t="s">
        <v>674</v>
      </c>
      <c r="M234" s="638" t="s">
        <v>1161</v>
      </c>
      <c r="N234" s="671" t="str">
        <f t="shared" si="3"/>
        <v>滋賀県彦根市</v>
      </c>
      <c r="O234" s="635">
        <v>10.42</v>
      </c>
      <c r="P234" s="638">
        <v>10.33</v>
      </c>
      <c r="Q234" s="671">
        <v>10.27</v>
      </c>
      <c r="T234" s="1"/>
      <c r="U234" s="1"/>
      <c r="V234" s="1"/>
      <c r="W234" s="1"/>
      <c r="X234" s="1"/>
    </row>
    <row r="235" spans="5:24">
      <c r="E235" s="2"/>
      <c r="G235" s="7" t="s">
        <v>560</v>
      </c>
      <c r="H235" s="7" t="s">
        <v>1162</v>
      </c>
      <c r="J235" s="11" t="s">
        <v>982</v>
      </c>
      <c r="K235" s="16">
        <v>0.06</v>
      </c>
      <c r="L235" s="660" t="s">
        <v>674</v>
      </c>
      <c r="M235" s="638" t="s">
        <v>1163</v>
      </c>
      <c r="N235" s="671" t="str">
        <f t="shared" si="3"/>
        <v>滋賀県守山市</v>
      </c>
      <c r="O235" s="635">
        <v>10.42</v>
      </c>
      <c r="P235" s="638">
        <v>10.33</v>
      </c>
      <c r="Q235" s="671">
        <v>10.27</v>
      </c>
      <c r="T235" s="1"/>
      <c r="U235" s="1"/>
      <c r="V235" s="1"/>
      <c r="W235" s="1"/>
      <c r="X235" s="1"/>
    </row>
    <row r="236" spans="5:24">
      <c r="E236" s="2"/>
      <c r="G236" s="7" t="s">
        <v>560</v>
      </c>
      <c r="H236" s="7" t="s">
        <v>1164</v>
      </c>
      <c r="J236" s="11" t="s">
        <v>982</v>
      </c>
      <c r="K236" s="16">
        <v>0.06</v>
      </c>
      <c r="L236" s="660" t="s">
        <v>674</v>
      </c>
      <c r="M236" s="638" t="s">
        <v>1165</v>
      </c>
      <c r="N236" s="671" t="str">
        <f t="shared" si="3"/>
        <v>滋賀県甲賀市</v>
      </c>
      <c r="O236" s="635">
        <v>10.42</v>
      </c>
      <c r="P236" s="638">
        <v>10.33</v>
      </c>
      <c r="Q236" s="671">
        <v>10.27</v>
      </c>
      <c r="T236" s="1"/>
      <c r="U236" s="1"/>
      <c r="V236" s="1"/>
      <c r="W236" s="1"/>
      <c r="X236" s="1"/>
    </row>
    <row r="237" spans="5:24">
      <c r="E237" s="2"/>
      <c r="G237" s="7" t="s">
        <v>560</v>
      </c>
      <c r="H237" s="7" t="s">
        <v>1166</v>
      </c>
      <c r="J237" s="11" t="s">
        <v>982</v>
      </c>
      <c r="K237" s="16">
        <v>0.06</v>
      </c>
      <c r="L237" s="660" t="s">
        <v>679</v>
      </c>
      <c r="M237" s="638" t="s">
        <v>1167</v>
      </c>
      <c r="N237" s="671" t="str">
        <f t="shared" si="3"/>
        <v>京都府宇治市</v>
      </c>
      <c r="O237" s="635">
        <v>10.42</v>
      </c>
      <c r="P237" s="638">
        <v>10.33</v>
      </c>
      <c r="Q237" s="671">
        <v>10.27</v>
      </c>
      <c r="T237" s="1"/>
      <c r="U237" s="1"/>
      <c r="V237" s="1"/>
      <c r="W237" s="1"/>
      <c r="X237" s="1"/>
    </row>
    <row r="238" spans="5:24">
      <c r="E238" s="2"/>
      <c r="G238" s="7" t="s">
        <v>560</v>
      </c>
      <c r="H238" s="7" t="s">
        <v>1168</v>
      </c>
      <c r="J238" s="11" t="s">
        <v>982</v>
      </c>
      <c r="K238" s="16">
        <v>0.06</v>
      </c>
      <c r="L238" s="660" t="s">
        <v>679</v>
      </c>
      <c r="M238" s="638" t="s">
        <v>1169</v>
      </c>
      <c r="N238" s="671" t="str">
        <f t="shared" si="3"/>
        <v>京都府亀岡市</v>
      </c>
      <c r="O238" s="635">
        <v>10.42</v>
      </c>
      <c r="P238" s="638">
        <v>10.33</v>
      </c>
      <c r="Q238" s="671">
        <v>10.27</v>
      </c>
      <c r="T238" s="1"/>
      <c r="U238" s="1"/>
      <c r="V238" s="1"/>
      <c r="W238" s="1"/>
      <c r="X238" s="1"/>
    </row>
    <row r="239" spans="5:24">
      <c r="E239" s="2"/>
      <c r="G239" s="7" t="s">
        <v>560</v>
      </c>
      <c r="H239" s="7" t="s">
        <v>1170</v>
      </c>
      <c r="J239" s="11" t="s">
        <v>982</v>
      </c>
      <c r="K239" s="16">
        <v>0.06</v>
      </c>
      <c r="L239" s="660" t="s">
        <v>679</v>
      </c>
      <c r="M239" s="638" t="s">
        <v>1171</v>
      </c>
      <c r="N239" s="671" t="str">
        <f t="shared" si="3"/>
        <v>京都府城陽市</v>
      </c>
      <c r="O239" s="635">
        <v>10.42</v>
      </c>
      <c r="P239" s="638">
        <v>10.33</v>
      </c>
      <c r="Q239" s="671">
        <v>10.27</v>
      </c>
      <c r="T239" s="1"/>
      <c r="U239" s="1"/>
      <c r="V239" s="1"/>
      <c r="W239" s="1"/>
      <c r="X239" s="1"/>
    </row>
    <row r="240" spans="5:24">
      <c r="E240" s="2"/>
      <c r="G240" s="7" t="s">
        <v>560</v>
      </c>
      <c r="H240" s="7" t="s">
        <v>1172</v>
      </c>
      <c r="J240" s="11" t="s">
        <v>982</v>
      </c>
      <c r="K240" s="16">
        <v>0.06</v>
      </c>
      <c r="L240" s="660" t="s">
        <v>679</v>
      </c>
      <c r="M240" s="638" t="s">
        <v>1173</v>
      </c>
      <c r="N240" s="671" t="str">
        <f t="shared" si="3"/>
        <v>京都府向日市</v>
      </c>
      <c r="O240" s="635">
        <v>10.42</v>
      </c>
      <c r="P240" s="638">
        <v>10.33</v>
      </c>
      <c r="Q240" s="671">
        <v>10.27</v>
      </c>
      <c r="T240" s="1"/>
      <c r="U240" s="1"/>
      <c r="V240" s="1"/>
      <c r="W240" s="1"/>
      <c r="X240" s="1"/>
    </row>
    <row r="241" spans="5:24">
      <c r="E241" s="2"/>
      <c r="G241" s="7" t="s">
        <v>560</v>
      </c>
      <c r="H241" s="7" t="s">
        <v>1174</v>
      </c>
      <c r="J241" s="11" t="s">
        <v>982</v>
      </c>
      <c r="K241" s="16">
        <v>0.06</v>
      </c>
      <c r="L241" s="660" t="s">
        <v>679</v>
      </c>
      <c r="M241" s="638" t="s">
        <v>1175</v>
      </c>
      <c r="N241" s="671" t="str">
        <f t="shared" si="3"/>
        <v>京都府八幡市</v>
      </c>
      <c r="O241" s="635">
        <v>10.42</v>
      </c>
      <c r="P241" s="638">
        <v>10.33</v>
      </c>
      <c r="Q241" s="671">
        <v>10.27</v>
      </c>
      <c r="T241" s="1"/>
      <c r="U241" s="1"/>
      <c r="V241" s="1"/>
      <c r="W241" s="1"/>
      <c r="X241" s="1"/>
    </row>
    <row r="242" spans="5:24">
      <c r="E242" s="2"/>
      <c r="G242" s="7" t="s">
        <v>560</v>
      </c>
      <c r="H242" s="7" t="s">
        <v>1176</v>
      </c>
      <c r="J242" s="11" t="s">
        <v>982</v>
      </c>
      <c r="K242" s="16">
        <v>0.06</v>
      </c>
      <c r="L242" s="660" t="s">
        <v>679</v>
      </c>
      <c r="M242" s="638" t="s">
        <v>1177</v>
      </c>
      <c r="N242" s="671" t="str">
        <f t="shared" si="3"/>
        <v>京都府京田辺市</v>
      </c>
      <c r="O242" s="635">
        <v>10.42</v>
      </c>
      <c r="P242" s="638">
        <v>10.33</v>
      </c>
      <c r="Q242" s="671">
        <v>10.27</v>
      </c>
      <c r="T242" s="1"/>
      <c r="U242" s="1"/>
      <c r="V242" s="1"/>
      <c r="W242" s="1"/>
      <c r="X242" s="1"/>
    </row>
    <row r="243" spans="5:24">
      <c r="E243" s="2"/>
      <c r="G243" s="7" t="s">
        <v>560</v>
      </c>
      <c r="H243" s="7" t="s">
        <v>1178</v>
      </c>
      <c r="J243" s="11" t="s">
        <v>982</v>
      </c>
      <c r="K243" s="16">
        <v>0.06</v>
      </c>
      <c r="L243" s="660" t="s">
        <v>679</v>
      </c>
      <c r="M243" s="638" t="s">
        <v>1179</v>
      </c>
      <c r="N243" s="671" t="str">
        <f t="shared" si="3"/>
        <v>京都府木津川市</v>
      </c>
      <c r="O243" s="635">
        <v>10.42</v>
      </c>
      <c r="P243" s="638">
        <v>10.33</v>
      </c>
      <c r="Q243" s="671">
        <v>10.27</v>
      </c>
      <c r="T243" s="1"/>
      <c r="U243" s="1"/>
      <c r="V243" s="1"/>
      <c r="W243" s="1"/>
      <c r="X243" s="1"/>
    </row>
    <row r="244" spans="5:24">
      <c r="E244" s="2"/>
      <c r="G244" s="7" t="s">
        <v>560</v>
      </c>
      <c r="H244" s="7" t="s">
        <v>1180</v>
      </c>
      <c r="J244" s="11" t="s">
        <v>982</v>
      </c>
      <c r="K244" s="16">
        <v>0.06</v>
      </c>
      <c r="L244" s="660" t="s">
        <v>679</v>
      </c>
      <c r="M244" s="638" t="s">
        <v>1181</v>
      </c>
      <c r="N244" s="671" t="str">
        <f t="shared" si="3"/>
        <v>京都府大山崎町</v>
      </c>
      <c r="O244" s="635">
        <v>10.42</v>
      </c>
      <c r="P244" s="638">
        <v>10.33</v>
      </c>
      <c r="Q244" s="671">
        <v>10.27</v>
      </c>
      <c r="T244" s="1"/>
      <c r="U244" s="1"/>
      <c r="V244" s="1"/>
      <c r="W244" s="1"/>
      <c r="X244" s="1"/>
    </row>
    <row r="245" spans="5:24">
      <c r="E245" s="2"/>
      <c r="G245" s="7" t="s">
        <v>560</v>
      </c>
      <c r="H245" s="7" t="s">
        <v>1182</v>
      </c>
      <c r="J245" s="11" t="s">
        <v>982</v>
      </c>
      <c r="K245" s="16">
        <v>0.06</v>
      </c>
      <c r="L245" s="660" t="s">
        <v>679</v>
      </c>
      <c r="M245" s="638" t="s">
        <v>1183</v>
      </c>
      <c r="N245" s="671" t="str">
        <f t="shared" si="3"/>
        <v>京都府精華町</v>
      </c>
      <c r="O245" s="635">
        <v>10.42</v>
      </c>
      <c r="P245" s="638">
        <v>10.33</v>
      </c>
      <c r="Q245" s="671">
        <v>10.27</v>
      </c>
      <c r="T245" s="1"/>
      <c r="U245" s="1"/>
      <c r="V245" s="1"/>
      <c r="W245" s="1"/>
      <c r="X245" s="1"/>
    </row>
    <row r="246" spans="5:24">
      <c r="E246" s="2"/>
      <c r="G246" s="7" t="s">
        <v>560</v>
      </c>
      <c r="H246" s="7" t="s">
        <v>1184</v>
      </c>
      <c r="J246" s="11" t="s">
        <v>982</v>
      </c>
      <c r="K246" s="16">
        <v>0.06</v>
      </c>
      <c r="L246" s="660" t="s">
        <v>685</v>
      </c>
      <c r="M246" s="638" t="s">
        <v>1185</v>
      </c>
      <c r="N246" s="671" t="str">
        <f t="shared" si="3"/>
        <v>大阪府岸和田市</v>
      </c>
      <c r="O246" s="635">
        <v>10.42</v>
      </c>
      <c r="P246" s="638">
        <v>10.33</v>
      </c>
      <c r="Q246" s="671">
        <v>10.27</v>
      </c>
      <c r="T246" s="1"/>
      <c r="U246" s="1"/>
      <c r="V246" s="1"/>
      <c r="W246" s="1"/>
      <c r="X246" s="1"/>
    </row>
    <row r="247" spans="5:24">
      <c r="E247" s="2"/>
      <c r="G247" s="7" t="s">
        <v>560</v>
      </c>
      <c r="H247" s="7" t="s">
        <v>1186</v>
      </c>
      <c r="J247" s="11" t="s">
        <v>982</v>
      </c>
      <c r="K247" s="16">
        <v>0.06</v>
      </c>
      <c r="L247" s="660" t="s">
        <v>685</v>
      </c>
      <c r="M247" s="638" t="s">
        <v>1187</v>
      </c>
      <c r="N247" s="671" t="str">
        <f t="shared" si="3"/>
        <v>大阪府泉大津市</v>
      </c>
      <c r="O247" s="635">
        <v>10.42</v>
      </c>
      <c r="P247" s="638">
        <v>10.33</v>
      </c>
      <c r="Q247" s="671">
        <v>10.27</v>
      </c>
      <c r="T247" s="1"/>
      <c r="U247" s="1"/>
      <c r="V247" s="1"/>
      <c r="W247" s="1"/>
      <c r="X247" s="1"/>
    </row>
    <row r="248" spans="5:24">
      <c r="E248" s="2"/>
      <c r="G248" s="7" t="s">
        <v>560</v>
      </c>
      <c r="H248" s="7" t="s">
        <v>1188</v>
      </c>
      <c r="J248" s="11" t="s">
        <v>982</v>
      </c>
      <c r="K248" s="16">
        <v>0.06</v>
      </c>
      <c r="L248" s="660" t="s">
        <v>685</v>
      </c>
      <c r="M248" s="638" t="s">
        <v>1189</v>
      </c>
      <c r="N248" s="671" t="str">
        <f t="shared" si="3"/>
        <v>大阪府貝塚市</v>
      </c>
      <c r="O248" s="635">
        <v>10.42</v>
      </c>
      <c r="P248" s="638">
        <v>10.33</v>
      </c>
      <c r="Q248" s="671">
        <v>10.27</v>
      </c>
      <c r="T248" s="1"/>
      <c r="U248" s="1"/>
      <c r="V248" s="1"/>
      <c r="W248" s="1"/>
      <c r="X248" s="1"/>
    </row>
    <row r="249" spans="5:24">
      <c r="E249" s="2"/>
      <c r="G249" s="7" t="s">
        <v>560</v>
      </c>
      <c r="H249" s="7" t="s">
        <v>1190</v>
      </c>
      <c r="J249" s="11" t="s">
        <v>982</v>
      </c>
      <c r="K249" s="16">
        <v>0.06</v>
      </c>
      <c r="L249" s="660" t="s">
        <v>685</v>
      </c>
      <c r="M249" s="638" t="s">
        <v>1191</v>
      </c>
      <c r="N249" s="671" t="str">
        <f t="shared" si="3"/>
        <v>大阪府泉佐野市</v>
      </c>
      <c r="O249" s="635">
        <v>10.42</v>
      </c>
      <c r="P249" s="638">
        <v>10.33</v>
      </c>
      <c r="Q249" s="671">
        <v>10.27</v>
      </c>
      <c r="T249" s="1"/>
      <c r="U249" s="1"/>
      <c r="V249" s="1"/>
      <c r="W249" s="1"/>
      <c r="X249" s="1"/>
    </row>
    <row r="250" spans="5:24">
      <c r="E250" s="2"/>
      <c r="G250" s="7" t="s">
        <v>560</v>
      </c>
      <c r="H250" s="7" t="s">
        <v>1192</v>
      </c>
      <c r="J250" s="11" t="s">
        <v>982</v>
      </c>
      <c r="K250" s="16">
        <v>0.06</v>
      </c>
      <c r="L250" s="660" t="s">
        <v>685</v>
      </c>
      <c r="M250" s="638" t="s">
        <v>1193</v>
      </c>
      <c r="N250" s="671" t="str">
        <f t="shared" si="3"/>
        <v>大阪府富田林市</v>
      </c>
      <c r="O250" s="635">
        <v>10.42</v>
      </c>
      <c r="P250" s="638">
        <v>10.33</v>
      </c>
      <c r="Q250" s="671">
        <v>10.27</v>
      </c>
      <c r="T250" s="1"/>
      <c r="U250" s="1"/>
      <c r="V250" s="1"/>
      <c r="W250" s="1"/>
      <c r="X250" s="1"/>
    </row>
    <row r="251" spans="5:24">
      <c r="E251" s="2"/>
      <c r="G251" s="7" t="s">
        <v>560</v>
      </c>
      <c r="H251" s="7" t="s">
        <v>1194</v>
      </c>
      <c r="J251" s="11" t="s">
        <v>982</v>
      </c>
      <c r="K251" s="16">
        <v>0.06</v>
      </c>
      <c r="L251" s="660" t="s">
        <v>685</v>
      </c>
      <c r="M251" s="638" t="s">
        <v>1195</v>
      </c>
      <c r="N251" s="671" t="str">
        <f t="shared" si="3"/>
        <v>大阪府河内長野市</v>
      </c>
      <c r="O251" s="635">
        <v>10.42</v>
      </c>
      <c r="P251" s="638">
        <v>10.33</v>
      </c>
      <c r="Q251" s="671">
        <v>10.27</v>
      </c>
      <c r="T251" s="1"/>
      <c r="U251" s="1"/>
      <c r="V251" s="1"/>
      <c r="W251" s="1"/>
      <c r="X251" s="1"/>
    </row>
    <row r="252" spans="5:24">
      <c r="E252" s="2"/>
      <c r="G252" s="7" t="s">
        <v>560</v>
      </c>
      <c r="H252" s="7" t="s">
        <v>1196</v>
      </c>
      <c r="J252" s="11" t="s">
        <v>982</v>
      </c>
      <c r="K252" s="16">
        <v>0.06</v>
      </c>
      <c r="L252" s="660" t="s">
        <v>685</v>
      </c>
      <c r="M252" s="638" t="s">
        <v>1197</v>
      </c>
      <c r="N252" s="671" t="str">
        <f t="shared" si="3"/>
        <v>大阪府和泉市</v>
      </c>
      <c r="O252" s="635">
        <v>10.42</v>
      </c>
      <c r="P252" s="638">
        <v>10.33</v>
      </c>
      <c r="Q252" s="671">
        <v>10.27</v>
      </c>
      <c r="T252" s="1"/>
      <c r="U252" s="1"/>
      <c r="V252" s="1"/>
      <c r="W252" s="1"/>
      <c r="X252" s="1"/>
    </row>
    <row r="253" spans="5:24">
      <c r="E253" s="2"/>
      <c r="G253" s="7" t="s">
        <v>560</v>
      </c>
      <c r="H253" s="7" t="s">
        <v>1198</v>
      </c>
      <c r="J253" s="11" t="s">
        <v>982</v>
      </c>
      <c r="K253" s="16">
        <v>0.06</v>
      </c>
      <c r="L253" s="660" t="s">
        <v>685</v>
      </c>
      <c r="M253" s="638" t="s">
        <v>1199</v>
      </c>
      <c r="N253" s="671" t="str">
        <f t="shared" si="3"/>
        <v>大阪府柏原市</v>
      </c>
      <c r="O253" s="635">
        <v>10.42</v>
      </c>
      <c r="P253" s="638">
        <v>10.33</v>
      </c>
      <c r="Q253" s="671">
        <v>10.27</v>
      </c>
      <c r="T253" s="1"/>
      <c r="U253" s="1"/>
      <c r="V253" s="1"/>
      <c r="W253" s="1"/>
      <c r="X253" s="1"/>
    </row>
    <row r="254" spans="5:24">
      <c r="E254" s="2"/>
      <c r="G254" s="7" t="s">
        <v>560</v>
      </c>
      <c r="H254" s="7" t="s">
        <v>1200</v>
      </c>
      <c r="J254" s="11" t="s">
        <v>982</v>
      </c>
      <c r="K254" s="16">
        <v>0.06</v>
      </c>
      <c r="L254" s="660" t="s">
        <v>685</v>
      </c>
      <c r="M254" s="638" t="s">
        <v>1201</v>
      </c>
      <c r="N254" s="671" t="str">
        <f t="shared" si="3"/>
        <v>大阪府羽曳野市</v>
      </c>
      <c r="O254" s="635">
        <v>10.42</v>
      </c>
      <c r="P254" s="638">
        <v>10.33</v>
      </c>
      <c r="Q254" s="671">
        <v>10.27</v>
      </c>
      <c r="T254" s="1"/>
      <c r="U254" s="1"/>
      <c r="V254" s="1"/>
      <c r="W254" s="1"/>
      <c r="X254" s="1"/>
    </row>
    <row r="255" spans="5:24">
      <c r="E255" s="2"/>
      <c r="G255" s="7" t="s">
        <v>560</v>
      </c>
      <c r="H255" s="7" t="s">
        <v>1202</v>
      </c>
      <c r="J255" s="11" t="s">
        <v>982</v>
      </c>
      <c r="K255" s="16">
        <v>0.06</v>
      </c>
      <c r="L255" s="660" t="s">
        <v>685</v>
      </c>
      <c r="M255" s="638" t="s">
        <v>1203</v>
      </c>
      <c r="N255" s="671" t="str">
        <f t="shared" si="3"/>
        <v>大阪府藤井寺市</v>
      </c>
      <c r="O255" s="635">
        <v>10.42</v>
      </c>
      <c r="P255" s="638">
        <v>10.33</v>
      </c>
      <c r="Q255" s="671">
        <v>10.27</v>
      </c>
      <c r="T255" s="1"/>
      <c r="U255" s="1"/>
      <c r="V255" s="1"/>
      <c r="W255" s="1"/>
      <c r="X255" s="1"/>
    </row>
    <row r="256" spans="5:24">
      <c r="E256" s="2"/>
      <c r="G256" s="7" t="s">
        <v>560</v>
      </c>
      <c r="H256" s="7" t="s">
        <v>1204</v>
      </c>
      <c r="J256" s="11" t="s">
        <v>982</v>
      </c>
      <c r="K256" s="16">
        <v>0.06</v>
      </c>
      <c r="L256" s="660" t="s">
        <v>685</v>
      </c>
      <c r="M256" s="638" t="s">
        <v>1205</v>
      </c>
      <c r="N256" s="671" t="str">
        <f t="shared" si="3"/>
        <v>大阪府泉南市</v>
      </c>
      <c r="O256" s="635">
        <v>10.42</v>
      </c>
      <c r="P256" s="638">
        <v>10.33</v>
      </c>
      <c r="Q256" s="671">
        <v>10.27</v>
      </c>
      <c r="T256" s="1"/>
      <c r="U256" s="1"/>
      <c r="V256" s="1"/>
      <c r="W256" s="1"/>
      <c r="X256" s="1"/>
    </row>
    <row r="257" spans="5:24">
      <c r="E257" s="2"/>
      <c r="G257" s="7" t="s">
        <v>560</v>
      </c>
      <c r="H257" s="7" t="s">
        <v>1206</v>
      </c>
      <c r="J257" s="11" t="s">
        <v>982</v>
      </c>
      <c r="K257" s="16">
        <v>0.06</v>
      </c>
      <c r="L257" s="660" t="s">
        <v>685</v>
      </c>
      <c r="M257" s="638" t="s">
        <v>1207</v>
      </c>
      <c r="N257" s="671" t="str">
        <f t="shared" si="3"/>
        <v>大阪府大阪狭山市</v>
      </c>
      <c r="O257" s="635">
        <v>10.42</v>
      </c>
      <c r="P257" s="638">
        <v>10.33</v>
      </c>
      <c r="Q257" s="671">
        <v>10.27</v>
      </c>
      <c r="T257" s="1"/>
      <c r="U257" s="1"/>
      <c r="V257" s="1"/>
      <c r="W257" s="1"/>
      <c r="X257" s="1"/>
    </row>
    <row r="258" spans="5:24">
      <c r="E258" s="2"/>
      <c r="G258" s="7" t="s">
        <v>560</v>
      </c>
      <c r="H258" s="7" t="s">
        <v>1208</v>
      </c>
      <c r="J258" s="11" t="s">
        <v>982</v>
      </c>
      <c r="K258" s="16">
        <v>0.06</v>
      </c>
      <c r="L258" s="660" t="s">
        <v>685</v>
      </c>
      <c r="M258" s="638" t="s">
        <v>1209</v>
      </c>
      <c r="N258" s="671" t="str">
        <f t="shared" si="3"/>
        <v>大阪府阪南市</v>
      </c>
      <c r="O258" s="635">
        <v>10.42</v>
      </c>
      <c r="P258" s="638">
        <v>10.33</v>
      </c>
      <c r="Q258" s="671">
        <v>10.27</v>
      </c>
      <c r="T258" s="1"/>
      <c r="U258" s="1"/>
      <c r="V258" s="1"/>
      <c r="W258" s="1"/>
      <c r="X258" s="1"/>
    </row>
    <row r="259" spans="5:24">
      <c r="E259" s="2"/>
      <c r="G259" s="7" t="s">
        <v>560</v>
      </c>
      <c r="H259" s="7" t="s">
        <v>1210</v>
      </c>
      <c r="J259" s="11" t="s">
        <v>982</v>
      </c>
      <c r="K259" s="16">
        <v>0.06</v>
      </c>
      <c r="L259" s="660" t="s">
        <v>685</v>
      </c>
      <c r="M259" s="638" t="s">
        <v>1211</v>
      </c>
      <c r="N259" s="671" t="str">
        <f t="shared" si="3"/>
        <v>大阪府島本町</v>
      </c>
      <c r="O259" s="635">
        <v>10.42</v>
      </c>
      <c r="P259" s="638">
        <v>10.33</v>
      </c>
      <c r="Q259" s="671">
        <v>10.27</v>
      </c>
      <c r="T259" s="1"/>
      <c r="U259" s="1"/>
      <c r="V259" s="1"/>
      <c r="W259" s="1"/>
      <c r="X259" s="1"/>
    </row>
    <row r="260" spans="5:24">
      <c r="E260" s="2"/>
      <c r="G260" s="7" t="s">
        <v>560</v>
      </c>
      <c r="H260" s="7" t="s">
        <v>1212</v>
      </c>
      <c r="J260" s="11" t="s">
        <v>982</v>
      </c>
      <c r="K260" s="16">
        <v>0.06</v>
      </c>
      <c r="L260" s="660" t="s">
        <v>685</v>
      </c>
      <c r="M260" s="638" t="s">
        <v>1213</v>
      </c>
      <c r="N260" s="671" t="str">
        <f t="shared" ref="N260:N323" si="4">L260&amp;M260</f>
        <v>大阪府豊能町</v>
      </c>
      <c r="O260" s="635">
        <v>10.42</v>
      </c>
      <c r="P260" s="638">
        <v>10.33</v>
      </c>
      <c r="Q260" s="671">
        <v>10.27</v>
      </c>
      <c r="T260" s="1"/>
      <c r="U260" s="1"/>
      <c r="V260" s="1"/>
      <c r="W260" s="1"/>
      <c r="X260" s="1"/>
    </row>
    <row r="261" spans="5:24">
      <c r="E261" s="2"/>
      <c r="G261" s="7" t="s">
        <v>565</v>
      </c>
      <c r="H261" s="7" t="s">
        <v>983</v>
      </c>
      <c r="J261" s="11" t="s">
        <v>982</v>
      </c>
      <c r="K261" s="16">
        <v>0.06</v>
      </c>
      <c r="L261" s="660" t="s">
        <v>685</v>
      </c>
      <c r="M261" s="638" t="s">
        <v>1214</v>
      </c>
      <c r="N261" s="671" t="str">
        <f t="shared" si="4"/>
        <v>大阪府能勢町</v>
      </c>
      <c r="O261" s="635">
        <v>10.42</v>
      </c>
      <c r="P261" s="638">
        <v>10.33</v>
      </c>
      <c r="Q261" s="671">
        <v>10.27</v>
      </c>
      <c r="T261" s="1"/>
      <c r="U261" s="1"/>
      <c r="V261" s="1"/>
      <c r="W261" s="1"/>
      <c r="X261" s="1"/>
    </row>
    <row r="262" spans="5:24">
      <c r="E262" s="2"/>
      <c r="G262" s="7" t="s">
        <v>565</v>
      </c>
      <c r="H262" s="7" t="s">
        <v>1215</v>
      </c>
      <c r="J262" s="11" t="s">
        <v>982</v>
      </c>
      <c r="K262" s="16">
        <v>0.06</v>
      </c>
      <c r="L262" s="660" t="s">
        <v>685</v>
      </c>
      <c r="M262" s="638" t="s">
        <v>1216</v>
      </c>
      <c r="N262" s="671" t="str">
        <f t="shared" si="4"/>
        <v>大阪府忠岡町</v>
      </c>
      <c r="O262" s="635">
        <v>10.42</v>
      </c>
      <c r="P262" s="638">
        <v>10.33</v>
      </c>
      <c r="Q262" s="671">
        <v>10.27</v>
      </c>
      <c r="T262" s="1"/>
      <c r="U262" s="1"/>
      <c r="V262" s="1"/>
      <c r="W262" s="1"/>
      <c r="X262" s="1"/>
    </row>
    <row r="263" spans="5:24">
      <c r="E263" s="2"/>
      <c r="G263" s="7" t="s">
        <v>565</v>
      </c>
      <c r="H263" s="7" t="s">
        <v>1217</v>
      </c>
      <c r="J263" s="11" t="s">
        <v>982</v>
      </c>
      <c r="K263" s="16">
        <v>0.06</v>
      </c>
      <c r="L263" s="660" t="s">
        <v>685</v>
      </c>
      <c r="M263" s="638" t="s">
        <v>1218</v>
      </c>
      <c r="N263" s="671" t="str">
        <f t="shared" si="4"/>
        <v>大阪府熊取町</v>
      </c>
      <c r="O263" s="635">
        <v>10.42</v>
      </c>
      <c r="P263" s="638">
        <v>10.33</v>
      </c>
      <c r="Q263" s="671">
        <v>10.27</v>
      </c>
      <c r="T263" s="1"/>
      <c r="U263" s="1"/>
      <c r="V263" s="1"/>
      <c r="W263" s="1"/>
      <c r="X263" s="1"/>
    </row>
    <row r="264" spans="5:24">
      <c r="E264" s="2"/>
      <c r="G264" s="7" t="s">
        <v>565</v>
      </c>
      <c r="H264" s="7" t="s">
        <v>1219</v>
      </c>
      <c r="J264" s="11" t="s">
        <v>982</v>
      </c>
      <c r="K264" s="16">
        <v>0.06</v>
      </c>
      <c r="L264" s="660" t="s">
        <v>685</v>
      </c>
      <c r="M264" s="638" t="s">
        <v>1220</v>
      </c>
      <c r="N264" s="671" t="str">
        <f t="shared" si="4"/>
        <v>大阪府田尻町</v>
      </c>
      <c r="O264" s="635">
        <v>10.42</v>
      </c>
      <c r="P264" s="638">
        <v>10.33</v>
      </c>
      <c r="Q264" s="671">
        <v>10.27</v>
      </c>
      <c r="T264" s="1"/>
      <c r="U264" s="1"/>
      <c r="V264" s="1"/>
      <c r="W264" s="1"/>
      <c r="X264" s="1"/>
    </row>
    <row r="265" spans="5:24">
      <c r="E265" s="2"/>
      <c r="G265" s="7" t="s">
        <v>565</v>
      </c>
      <c r="H265" s="7" t="s">
        <v>1221</v>
      </c>
      <c r="J265" s="11" t="s">
        <v>982</v>
      </c>
      <c r="K265" s="16">
        <v>0.06</v>
      </c>
      <c r="L265" s="660" t="s">
        <v>685</v>
      </c>
      <c r="M265" s="638" t="s">
        <v>1222</v>
      </c>
      <c r="N265" s="671" t="str">
        <f t="shared" si="4"/>
        <v>大阪府岬町</v>
      </c>
      <c r="O265" s="635">
        <v>10.42</v>
      </c>
      <c r="P265" s="638">
        <v>10.33</v>
      </c>
      <c r="Q265" s="671">
        <v>10.27</v>
      </c>
      <c r="T265" s="1"/>
      <c r="U265" s="1"/>
      <c r="V265" s="1"/>
      <c r="W265" s="1"/>
      <c r="X265" s="1"/>
    </row>
    <row r="266" spans="5:24">
      <c r="E266" s="2"/>
      <c r="G266" s="7" t="s">
        <v>565</v>
      </c>
      <c r="H266" s="7" t="s">
        <v>1223</v>
      </c>
      <c r="J266" s="11" t="s">
        <v>982</v>
      </c>
      <c r="K266" s="16">
        <v>0.06</v>
      </c>
      <c r="L266" s="660" t="s">
        <v>685</v>
      </c>
      <c r="M266" s="638" t="s">
        <v>1224</v>
      </c>
      <c r="N266" s="671" t="str">
        <f t="shared" si="4"/>
        <v>大阪府太子町</v>
      </c>
      <c r="O266" s="635">
        <v>10.42</v>
      </c>
      <c r="P266" s="638">
        <v>10.33</v>
      </c>
      <c r="Q266" s="671">
        <v>10.27</v>
      </c>
      <c r="T266" s="1"/>
      <c r="U266" s="1"/>
      <c r="V266" s="1"/>
      <c r="W266" s="1"/>
      <c r="X266" s="1"/>
    </row>
    <row r="267" spans="5:24">
      <c r="E267" s="2"/>
      <c r="G267" s="7" t="s">
        <v>565</v>
      </c>
      <c r="H267" s="7" t="s">
        <v>1225</v>
      </c>
      <c r="J267" s="11" t="s">
        <v>982</v>
      </c>
      <c r="K267" s="16">
        <v>0.06</v>
      </c>
      <c r="L267" s="660" t="s">
        <v>685</v>
      </c>
      <c r="M267" s="638" t="s">
        <v>1226</v>
      </c>
      <c r="N267" s="671" t="str">
        <f t="shared" si="4"/>
        <v>大阪府河南町</v>
      </c>
      <c r="O267" s="635">
        <v>10.42</v>
      </c>
      <c r="P267" s="638">
        <v>10.33</v>
      </c>
      <c r="Q267" s="671">
        <v>10.27</v>
      </c>
      <c r="T267" s="1"/>
      <c r="U267" s="1"/>
      <c r="V267" s="1"/>
      <c r="W267" s="1"/>
      <c r="X267" s="1"/>
    </row>
    <row r="268" spans="5:24">
      <c r="E268" s="2"/>
      <c r="G268" s="7" t="s">
        <v>565</v>
      </c>
      <c r="H268" s="7" t="s">
        <v>1227</v>
      </c>
      <c r="J268" s="11" t="s">
        <v>982</v>
      </c>
      <c r="K268" s="16">
        <v>0.06</v>
      </c>
      <c r="L268" s="660" t="s">
        <v>685</v>
      </c>
      <c r="M268" s="638" t="s">
        <v>1228</v>
      </c>
      <c r="N268" s="671" t="str">
        <f t="shared" si="4"/>
        <v>大阪府千早赤阪村</v>
      </c>
      <c r="O268" s="635">
        <v>10.42</v>
      </c>
      <c r="P268" s="638">
        <v>10.33</v>
      </c>
      <c r="Q268" s="671">
        <v>10.27</v>
      </c>
      <c r="T268" s="1"/>
      <c r="U268" s="1"/>
      <c r="V268" s="1"/>
      <c r="W268" s="1"/>
      <c r="X268" s="1"/>
    </row>
    <row r="269" spans="5:24">
      <c r="E269" s="2"/>
      <c r="G269" s="7" t="s">
        <v>565</v>
      </c>
      <c r="H269" s="7" t="s">
        <v>1229</v>
      </c>
      <c r="J269" s="11" t="s">
        <v>982</v>
      </c>
      <c r="K269" s="16">
        <v>0.06</v>
      </c>
      <c r="L269" s="660" t="s">
        <v>691</v>
      </c>
      <c r="M269" s="638" t="s">
        <v>1230</v>
      </c>
      <c r="N269" s="671" t="str">
        <f t="shared" si="4"/>
        <v>兵庫県明石市</v>
      </c>
      <c r="O269" s="635">
        <v>10.42</v>
      </c>
      <c r="P269" s="638">
        <v>10.33</v>
      </c>
      <c r="Q269" s="671">
        <v>10.27</v>
      </c>
      <c r="T269" s="1"/>
      <c r="U269" s="1"/>
      <c r="V269" s="1"/>
      <c r="W269" s="1"/>
      <c r="X269" s="1"/>
    </row>
    <row r="270" spans="5:24">
      <c r="E270" s="2"/>
      <c r="G270" s="7" t="s">
        <v>565</v>
      </c>
      <c r="H270" s="7" t="s">
        <v>1231</v>
      </c>
      <c r="J270" s="11" t="s">
        <v>982</v>
      </c>
      <c r="K270" s="16">
        <v>0.06</v>
      </c>
      <c r="L270" s="660" t="s">
        <v>691</v>
      </c>
      <c r="M270" s="638" t="s">
        <v>1232</v>
      </c>
      <c r="N270" s="671" t="str">
        <f t="shared" si="4"/>
        <v>兵庫県猪名川町</v>
      </c>
      <c r="O270" s="635">
        <v>10.42</v>
      </c>
      <c r="P270" s="638">
        <v>10.33</v>
      </c>
      <c r="Q270" s="671">
        <v>10.27</v>
      </c>
      <c r="T270" s="1"/>
      <c r="U270" s="1"/>
      <c r="V270" s="1"/>
      <c r="W270" s="1"/>
      <c r="X270" s="1"/>
    </row>
    <row r="271" spans="5:24">
      <c r="E271" s="2"/>
      <c r="G271" s="7" t="s">
        <v>565</v>
      </c>
      <c r="H271" s="7" t="s">
        <v>1233</v>
      </c>
      <c r="J271" s="11" t="s">
        <v>982</v>
      </c>
      <c r="K271" s="16">
        <v>0.06</v>
      </c>
      <c r="L271" s="660" t="s">
        <v>696</v>
      </c>
      <c r="M271" s="638" t="s">
        <v>1234</v>
      </c>
      <c r="N271" s="671" t="str">
        <f t="shared" si="4"/>
        <v>奈良県奈良市</v>
      </c>
      <c r="O271" s="635">
        <v>10.42</v>
      </c>
      <c r="P271" s="638">
        <v>10.33</v>
      </c>
      <c r="Q271" s="671">
        <v>10.27</v>
      </c>
      <c r="T271" s="1"/>
      <c r="U271" s="1"/>
      <c r="V271" s="1"/>
      <c r="W271" s="1"/>
      <c r="X271" s="1"/>
    </row>
    <row r="272" spans="5:24">
      <c r="E272" s="2"/>
      <c r="G272" s="7" t="s">
        <v>565</v>
      </c>
      <c r="H272" s="7" t="s">
        <v>1235</v>
      </c>
      <c r="J272" s="11" t="s">
        <v>982</v>
      </c>
      <c r="K272" s="16">
        <v>0.06</v>
      </c>
      <c r="L272" s="660" t="s">
        <v>696</v>
      </c>
      <c r="M272" s="638" t="s">
        <v>1236</v>
      </c>
      <c r="N272" s="671" t="str">
        <f t="shared" si="4"/>
        <v>奈良県大和郡山市</v>
      </c>
      <c r="O272" s="635">
        <v>10.42</v>
      </c>
      <c r="P272" s="638">
        <v>10.33</v>
      </c>
      <c r="Q272" s="671">
        <v>10.27</v>
      </c>
      <c r="T272" s="1"/>
      <c r="U272" s="1"/>
      <c r="V272" s="1"/>
      <c r="W272" s="1"/>
      <c r="X272" s="1"/>
    </row>
    <row r="273" spans="5:24">
      <c r="E273" s="2"/>
      <c r="G273" s="7" t="s">
        <v>565</v>
      </c>
      <c r="H273" s="7" t="s">
        <v>1237</v>
      </c>
      <c r="J273" s="11" t="s">
        <v>982</v>
      </c>
      <c r="K273" s="16">
        <v>0.06</v>
      </c>
      <c r="L273" s="660" t="s">
        <v>696</v>
      </c>
      <c r="M273" s="638" t="s">
        <v>1238</v>
      </c>
      <c r="N273" s="671" t="str">
        <f t="shared" si="4"/>
        <v>奈良県生駒市</v>
      </c>
      <c r="O273" s="635">
        <v>10.42</v>
      </c>
      <c r="P273" s="638">
        <v>10.33</v>
      </c>
      <c r="Q273" s="671">
        <v>10.27</v>
      </c>
      <c r="T273" s="1"/>
      <c r="U273" s="1"/>
      <c r="V273" s="1"/>
      <c r="W273" s="1"/>
      <c r="X273" s="1"/>
    </row>
    <row r="274" spans="5:24">
      <c r="E274" s="2"/>
      <c r="G274" s="7" t="s">
        <v>565</v>
      </c>
      <c r="H274" s="7" t="s">
        <v>1239</v>
      </c>
      <c r="J274" s="11" t="s">
        <v>982</v>
      </c>
      <c r="K274" s="16">
        <v>0.06</v>
      </c>
      <c r="L274" s="660" t="s">
        <v>701</v>
      </c>
      <c r="M274" s="638" t="s">
        <v>1240</v>
      </c>
      <c r="N274" s="671" t="str">
        <f t="shared" si="4"/>
        <v>和歌山県和歌山市</v>
      </c>
      <c r="O274" s="635">
        <v>10.42</v>
      </c>
      <c r="P274" s="638">
        <v>10.33</v>
      </c>
      <c r="Q274" s="671">
        <v>10.27</v>
      </c>
      <c r="T274" s="1"/>
      <c r="U274" s="1"/>
      <c r="V274" s="1"/>
      <c r="W274" s="1"/>
      <c r="X274" s="1"/>
    </row>
    <row r="275" spans="5:24">
      <c r="E275" s="2"/>
      <c r="G275" s="7" t="s">
        <v>565</v>
      </c>
      <c r="H275" s="7" t="s">
        <v>1241</v>
      </c>
      <c r="J275" s="11" t="s">
        <v>982</v>
      </c>
      <c r="K275" s="16">
        <v>0.06</v>
      </c>
      <c r="L275" s="660" t="s">
        <v>701</v>
      </c>
      <c r="M275" s="638" t="s">
        <v>1242</v>
      </c>
      <c r="N275" s="671" t="str">
        <f t="shared" si="4"/>
        <v>和歌山県橋本市</v>
      </c>
      <c r="O275" s="635">
        <v>10.42</v>
      </c>
      <c r="P275" s="638">
        <v>10.33</v>
      </c>
      <c r="Q275" s="671">
        <v>10.27</v>
      </c>
      <c r="T275" s="1"/>
      <c r="U275" s="1"/>
      <c r="V275" s="1"/>
      <c r="W275" s="1"/>
      <c r="X275" s="1"/>
    </row>
    <row r="276" spans="5:24">
      <c r="E276" s="2"/>
      <c r="G276" s="7" t="s">
        <v>565</v>
      </c>
      <c r="H276" s="7" t="s">
        <v>1243</v>
      </c>
      <c r="J276" s="11" t="s">
        <v>982</v>
      </c>
      <c r="K276" s="16">
        <v>0.06</v>
      </c>
      <c r="L276" s="660" t="s">
        <v>756</v>
      </c>
      <c r="M276" s="638" t="s">
        <v>1244</v>
      </c>
      <c r="N276" s="671" t="str">
        <f t="shared" si="4"/>
        <v>福岡県大野城市</v>
      </c>
      <c r="O276" s="635">
        <v>10.42</v>
      </c>
      <c r="P276" s="638">
        <v>10.33</v>
      </c>
      <c r="Q276" s="671">
        <v>10.27</v>
      </c>
      <c r="T276" s="1"/>
      <c r="U276" s="1"/>
      <c r="V276" s="1"/>
      <c r="W276" s="1"/>
      <c r="X276" s="1"/>
    </row>
    <row r="277" spans="5:24">
      <c r="E277" s="2"/>
      <c r="G277" s="7" t="s">
        <v>565</v>
      </c>
      <c r="H277" s="7" t="s">
        <v>1245</v>
      </c>
      <c r="J277" s="11" t="s">
        <v>982</v>
      </c>
      <c r="K277" s="16">
        <v>0.06</v>
      </c>
      <c r="L277" s="660" t="s">
        <v>756</v>
      </c>
      <c r="M277" s="638" t="s">
        <v>1246</v>
      </c>
      <c r="N277" s="671" t="str">
        <f t="shared" si="4"/>
        <v>福岡県太宰府市</v>
      </c>
      <c r="O277" s="635">
        <v>10.42</v>
      </c>
      <c r="P277" s="638">
        <v>10.33</v>
      </c>
      <c r="Q277" s="671">
        <v>10.27</v>
      </c>
      <c r="T277" s="1"/>
      <c r="U277" s="1"/>
      <c r="V277" s="1"/>
      <c r="W277" s="1"/>
      <c r="X277" s="1"/>
    </row>
    <row r="278" spans="5:24">
      <c r="E278" s="2"/>
      <c r="G278" s="7" t="s">
        <v>565</v>
      </c>
      <c r="H278" s="7" t="s">
        <v>1247</v>
      </c>
      <c r="J278" s="11" t="s">
        <v>982</v>
      </c>
      <c r="K278" s="16">
        <v>0.06</v>
      </c>
      <c r="L278" s="660" t="s">
        <v>756</v>
      </c>
      <c r="M278" s="638" t="s">
        <v>1248</v>
      </c>
      <c r="N278" s="671" t="str">
        <f t="shared" si="4"/>
        <v>福岡県福津市</v>
      </c>
      <c r="O278" s="635">
        <v>10.42</v>
      </c>
      <c r="P278" s="638">
        <v>10.33</v>
      </c>
      <c r="Q278" s="671">
        <v>10.27</v>
      </c>
      <c r="T278" s="1"/>
      <c r="U278" s="1"/>
      <c r="V278" s="1"/>
      <c r="W278" s="1"/>
      <c r="X278" s="1"/>
    </row>
    <row r="279" spans="5:24">
      <c r="E279" s="2"/>
      <c r="G279" s="7" t="s">
        <v>565</v>
      </c>
      <c r="H279" s="7" t="s">
        <v>1249</v>
      </c>
      <c r="J279" s="11" t="s">
        <v>982</v>
      </c>
      <c r="K279" s="16">
        <v>0.06</v>
      </c>
      <c r="L279" s="660" t="s">
        <v>756</v>
      </c>
      <c r="M279" s="638" t="s">
        <v>1250</v>
      </c>
      <c r="N279" s="671" t="str">
        <f t="shared" si="4"/>
        <v>福岡県糸島市</v>
      </c>
      <c r="O279" s="635">
        <v>10.42</v>
      </c>
      <c r="P279" s="638">
        <v>10.33</v>
      </c>
      <c r="Q279" s="671">
        <v>10.27</v>
      </c>
      <c r="T279" s="1"/>
      <c r="U279" s="1"/>
      <c r="V279" s="1"/>
      <c r="W279" s="1"/>
      <c r="X279" s="1"/>
    </row>
    <row r="280" spans="5:24">
      <c r="E280" s="2"/>
      <c r="G280" s="7" t="s">
        <v>565</v>
      </c>
      <c r="H280" s="7" t="s">
        <v>1251</v>
      </c>
      <c r="J280" s="11" t="s">
        <v>982</v>
      </c>
      <c r="K280" s="16">
        <v>0.06</v>
      </c>
      <c r="L280" s="660" t="s">
        <v>756</v>
      </c>
      <c r="M280" s="638" t="s">
        <v>1252</v>
      </c>
      <c r="N280" s="671" t="str">
        <f t="shared" si="4"/>
        <v>福岡県那珂川市</v>
      </c>
      <c r="O280" s="635">
        <v>10.42</v>
      </c>
      <c r="P280" s="638">
        <v>10.33</v>
      </c>
      <c r="Q280" s="671">
        <v>10.27</v>
      </c>
      <c r="T280" s="1"/>
      <c r="U280" s="1"/>
      <c r="V280" s="1"/>
      <c r="W280" s="1"/>
      <c r="X280" s="1"/>
    </row>
    <row r="281" spans="5:24" ht="13.8" thickBot="1">
      <c r="E281" s="2"/>
      <c r="G281" s="7" t="s">
        <v>565</v>
      </c>
      <c r="H281" s="7" t="s">
        <v>1253</v>
      </c>
      <c r="J281" s="17" t="s">
        <v>982</v>
      </c>
      <c r="K281" s="18">
        <v>0.06</v>
      </c>
      <c r="L281" s="666" t="s">
        <v>756</v>
      </c>
      <c r="M281" s="663" t="s">
        <v>1254</v>
      </c>
      <c r="N281" s="684" t="str">
        <f t="shared" si="4"/>
        <v>福岡県粕屋町</v>
      </c>
      <c r="O281" s="664">
        <v>10.42</v>
      </c>
      <c r="P281" s="663">
        <v>10.33</v>
      </c>
      <c r="Q281" s="673">
        <v>10.27</v>
      </c>
      <c r="T281" s="1"/>
      <c r="U281" s="1"/>
      <c r="V281" s="1"/>
      <c r="W281" s="1"/>
      <c r="X281" s="1"/>
    </row>
    <row r="282" spans="5:24">
      <c r="E282" s="2"/>
      <c r="G282" s="7" t="s">
        <v>565</v>
      </c>
      <c r="H282" s="7" t="s">
        <v>1255</v>
      </c>
      <c r="J282" s="13" t="s">
        <v>1256</v>
      </c>
      <c r="K282" s="142">
        <v>0.03</v>
      </c>
      <c r="L282" s="668" t="s">
        <v>541</v>
      </c>
      <c r="M282" s="669" t="s">
        <v>542</v>
      </c>
      <c r="N282" s="676" t="str">
        <f t="shared" si="4"/>
        <v>北海道札幌市</v>
      </c>
      <c r="O282" s="685">
        <v>10.210000000000001</v>
      </c>
      <c r="P282" s="669">
        <v>10.17</v>
      </c>
      <c r="Q282" s="675">
        <v>10.14</v>
      </c>
      <c r="T282" s="1"/>
      <c r="U282" s="1"/>
      <c r="V282" s="1"/>
      <c r="W282" s="1"/>
      <c r="X282" s="1"/>
    </row>
    <row r="283" spans="5:24">
      <c r="E283" s="2"/>
      <c r="G283" s="7" t="s">
        <v>565</v>
      </c>
      <c r="H283" s="7" t="s">
        <v>1257</v>
      </c>
      <c r="J283" s="11" t="s">
        <v>1256</v>
      </c>
      <c r="K283" s="16">
        <v>0.03</v>
      </c>
      <c r="L283" s="647" t="s">
        <v>589</v>
      </c>
      <c r="M283" s="638" t="s">
        <v>1258</v>
      </c>
      <c r="N283" s="655" t="str">
        <f t="shared" si="4"/>
        <v>茨城県結城市</v>
      </c>
      <c r="O283" s="635">
        <v>10.210000000000001</v>
      </c>
      <c r="P283" s="638">
        <v>10.17</v>
      </c>
      <c r="Q283" s="671">
        <v>10.14</v>
      </c>
      <c r="T283" s="1"/>
      <c r="U283" s="1"/>
      <c r="V283" s="1"/>
      <c r="W283" s="1"/>
      <c r="X283" s="1"/>
    </row>
    <row r="284" spans="5:24">
      <c r="E284" s="2"/>
      <c r="G284" s="7" t="s">
        <v>565</v>
      </c>
      <c r="H284" s="7" t="s">
        <v>1259</v>
      </c>
      <c r="J284" s="11" t="s">
        <v>1256</v>
      </c>
      <c r="K284" s="16">
        <v>0.03</v>
      </c>
      <c r="L284" s="647" t="s">
        <v>589</v>
      </c>
      <c r="M284" s="638" t="s">
        <v>1260</v>
      </c>
      <c r="N284" s="655" t="str">
        <f t="shared" si="4"/>
        <v>茨城県下妻市</v>
      </c>
      <c r="O284" s="635">
        <v>10.210000000000001</v>
      </c>
      <c r="P284" s="638">
        <v>10.17</v>
      </c>
      <c r="Q284" s="671">
        <v>10.14</v>
      </c>
      <c r="T284" s="1"/>
      <c r="U284" s="1"/>
      <c r="V284" s="1"/>
      <c r="W284" s="1"/>
      <c r="X284" s="1"/>
    </row>
    <row r="285" spans="5:24">
      <c r="E285" s="2"/>
      <c r="G285" s="7" t="s">
        <v>565</v>
      </c>
      <c r="H285" s="7" t="s">
        <v>1261</v>
      </c>
      <c r="J285" s="11" t="s">
        <v>1256</v>
      </c>
      <c r="K285" s="16">
        <v>0.03</v>
      </c>
      <c r="L285" s="647" t="s">
        <v>589</v>
      </c>
      <c r="M285" s="638" t="s">
        <v>1262</v>
      </c>
      <c r="N285" s="655" t="str">
        <f t="shared" si="4"/>
        <v>茨城県常総市</v>
      </c>
      <c r="O285" s="635">
        <v>10.210000000000001</v>
      </c>
      <c r="P285" s="638">
        <v>10.17</v>
      </c>
      <c r="Q285" s="671">
        <v>10.14</v>
      </c>
      <c r="T285" s="1"/>
      <c r="U285" s="1"/>
      <c r="V285" s="1"/>
      <c r="W285" s="1"/>
      <c r="X285" s="1"/>
    </row>
    <row r="286" spans="5:24">
      <c r="E286" s="2"/>
      <c r="G286" s="7" t="s">
        <v>565</v>
      </c>
      <c r="H286" s="7" t="s">
        <v>1263</v>
      </c>
      <c r="J286" s="11" t="s">
        <v>1256</v>
      </c>
      <c r="K286" s="16">
        <v>0.03</v>
      </c>
      <c r="L286" s="647" t="s">
        <v>589</v>
      </c>
      <c r="M286" s="638" t="s">
        <v>1264</v>
      </c>
      <c r="N286" s="655" t="str">
        <f t="shared" si="4"/>
        <v>茨城県笠間市</v>
      </c>
      <c r="O286" s="635">
        <v>10.210000000000001</v>
      </c>
      <c r="P286" s="638">
        <v>10.17</v>
      </c>
      <c r="Q286" s="671">
        <v>10.14</v>
      </c>
      <c r="T286" s="1"/>
      <c r="U286" s="1"/>
      <c r="V286" s="1"/>
      <c r="W286" s="1"/>
      <c r="X286" s="1"/>
    </row>
    <row r="287" spans="5:24">
      <c r="E287" s="2"/>
      <c r="G287" s="7" t="s">
        <v>565</v>
      </c>
      <c r="H287" s="7" t="s">
        <v>1265</v>
      </c>
      <c r="J287" s="11" t="s">
        <v>1256</v>
      </c>
      <c r="K287" s="16">
        <v>0.03</v>
      </c>
      <c r="L287" s="647" t="s">
        <v>589</v>
      </c>
      <c r="M287" s="638" t="s">
        <v>1266</v>
      </c>
      <c r="N287" s="655" t="str">
        <f t="shared" si="4"/>
        <v>茨城県ひたちなか市</v>
      </c>
      <c r="O287" s="635">
        <v>10.210000000000001</v>
      </c>
      <c r="P287" s="638">
        <v>10.17</v>
      </c>
      <c r="Q287" s="671">
        <v>10.14</v>
      </c>
      <c r="T287" s="1"/>
      <c r="U287" s="1"/>
      <c r="V287" s="1"/>
      <c r="W287" s="1"/>
      <c r="X287" s="1"/>
    </row>
    <row r="288" spans="5:24">
      <c r="E288" s="2"/>
      <c r="G288" s="7" t="s">
        <v>565</v>
      </c>
      <c r="H288" s="7" t="s">
        <v>1267</v>
      </c>
      <c r="J288" s="11" t="s">
        <v>1256</v>
      </c>
      <c r="K288" s="16">
        <v>0.03</v>
      </c>
      <c r="L288" s="647" t="s">
        <v>589</v>
      </c>
      <c r="M288" s="638" t="s">
        <v>1268</v>
      </c>
      <c r="N288" s="655" t="str">
        <f t="shared" si="4"/>
        <v>茨城県那珂市</v>
      </c>
      <c r="O288" s="635">
        <v>10.210000000000001</v>
      </c>
      <c r="P288" s="638">
        <v>10.17</v>
      </c>
      <c r="Q288" s="671">
        <v>10.14</v>
      </c>
      <c r="T288" s="1"/>
      <c r="U288" s="1"/>
      <c r="V288" s="1"/>
      <c r="W288" s="1"/>
      <c r="X288" s="1"/>
    </row>
    <row r="289" spans="5:24">
      <c r="E289" s="2"/>
      <c r="G289" s="7" t="s">
        <v>565</v>
      </c>
      <c r="H289" s="7" t="s">
        <v>1269</v>
      </c>
      <c r="J289" s="11" t="s">
        <v>1256</v>
      </c>
      <c r="K289" s="16">
        <v>0.03</v>
      </c>
      <c r="L289" s="647" t="s">
        <v>589</v>
      </c>
      <c r="M289" s="638" t="s">
        <v>1270</v>
      </c>
      <c r="N289" s="655" t="str">
        <f t="shared" si="4"/>
        <v>茨城県筑西市</v>
      </c>
      <c r="O289" s="635">
        <v>10.210000000000001</v>
      </c>
      <c r="P289" s="638">
        <v>10.17</v>
      </c>
      <c r="Q289" s="671">
        <v>10.14</v>
      </c>
      <c r="T289" s="1"/>
      <c r="U289" s="1"/>
      <c r="V289" s="1"/>
      <c r="W289" s="1"/>
      <c r="X289" s="1"/>
    </row>
    <row r="290" spans="5:24">
      <c r="E290" s="2"/>
      <c r="G290" s="7" t="s">
        <v>565</v>
      </c>
      <c r="H290" s="7" t="s">
        <v>1271</v>
      </c>
      <c r="J290" s="11" t="s">
        <v>1256</v>
      </c>
      <c r="K290" s="16">
        <v>0.03</v>
      </c>
      <c r="L290" s="647" t="s">
        <v>589</v>
      </c>
      <c r="M290" s="638" t="s">
        <v>1272</v>
      </c>
      <c r="N290" s="655" t="str">
        <f t="shared" si="4"/>
        <v>茨城県坂東市</v>
      </c>
      <c r="O290" s="635">
        <v>10.210000000000001</v>
      </c>
      <c r="P290" s="638">
        <v>10.17</v>
      </c>
      <c r="Q290" s="671">
        <v>10.14</v>
      </c>
      <c r="T290" s="1"/>
      <c r="U290" s="1"/>
      <c r="V290" s="1"/>
      <c r="W290" s="1"/>
      <c r="X290" s="1"/>
    </row>
    <row r="291" spans="5:24">
      <c r="E291" s="2"/>
      <c r="G291" s="7" t="s">
        <v>565</v>
      </c>
      <c r="H291" s="7" t="s">
        <v>1273</v>
      </c>
      <c r="J291" s="11" t="s">
        <v>1256</v>
      </c>
      <c r="K291" s="16">
        <v>0.03</v>
      </c>
      <c r="L291" s="647" t="s">
        <v>589</v>
      </c>
      <c r="M291" s="638" t="s">
        <v>1274</v>
      </c>
      <c r="N291" s="655" t="str">
        <f t="shared" si="4"/>
        <v>茨城県稲敷市</v>
      </c>
      <c r="O291" s="635">
        <v>10.210000000000001</v>
      </c>
      <c r="P291" s="638">
        <v>10.17</v>
      </c>
      <c r="Q291" s="671">
        <v>10.14</v>
      </c>
      <c r="T291" s="1"/>
      <c r="U291" s="1"/>
      <c r="V291" s="1"/>
      <c r="W291" s="1"/>
      <c r="X291" s="1"/>
    </row>
    <row r="292" spans="5:24">
      <c r="E292" s="2"/>
      <c r="G292" s="7" t="s">
        <v>565</v>
      </c>
      <c r="H292" s="7" t="s">
        <v>1275</v>
      </c>
      <c r="J292" s="11" t="s">
        <v>1256</v>
      </c>
      <c r="K292" s="16">
        <v>0.03</v>
      </c>
      <c r="L292" s="647" t="s">
        <v>589</v>
      </c>
      <c r="M292" s="638" t="s">
        <v>1276</v>
      </c>
      <c r="N292" s="655" t="str">
        <f t="shared" si="4"/>
        <v>茨城県つくばみらい市</v>
      </c>
      <c r="O292" s="635">
        <v>10.210000000000001</v>
      </c>
      <c r="P292" s="638">
        <v>10.17</v>
      </c>
      <c r="Q292" s="671">
        <v>10.14</v>
      </c>
      <c r="T292" s="1"/>
      <c r="U292" s="1"/>
      <c r="V292" s="1"/>
      <c r="W292" s="1"/>
      <c r="X292" s="1"/>
    </row>
    <row r="293" spans="5:24">
      <c r="E293" s="2"/>
      <c r="G293" s="7" t="s">
        <v>565</v>
      </c>
      <c r="H293" s="7" t="s">
        <v>1277</v>
      </c>
      <c r="J293" s="11" t="s">
        <v>1256</v>
      </c>
      <c r="K293" s="16">
        <v>0.03</v>
      </c>
      <c r="L293" s="647" t="s">
        <v>589</v>
      </c>
      <c r="M293" s="638" t="s">
        <v>1278</v>
      </c>
      <c r="N293" s="655" t="str">
        <f t="shared" si="4"/>
        <v>茨城県大洗町</v>
      </c>
      <c r="O293" s="635">
        <v>10.210000000000001</v>
      </c>
      <c r="P293" s="638">
        <v>10.17</v>
      </c>
      <c r="Q293" s="671">
        <v>10.14</v>
      </c>
      <c r="T293" s="1"/>
      <c r="U293" s="1"/>
      <c r="V293" s="1"/>
      <c r="W293" s="1"/>
      <c r="X293" s="1"/>
    </row>
    <row r="294" spans="5:24">
      <c r="E294" s="2"/>
      <c r="G294" s="7" t="s">
        <v>565</v>
      </c>
      <c r="H294" s="7" t="s">
        <v>1279</v>
      </c>
      <c r="J294" s="11" t="s">
        <v>1256</v>
      </c>
      <c r="K294" s="16">
        <v>0.03</v>
      </c>
      <c r="L294" s="647" t="s">
        <v>589</v>
      </c>
      <c r="M294" s="638" t="s">
        <v>1280</v>
      </c>
      <c r="N294" s="655" t="str">
        <f t="shared" si="4"/>
        <v>茨城県阿見町</v>
      </c>
      <c r="O294" s="635">
        <v>10.210000000000001</v>
      </c>
      <c r="P294" s="638">
        <v>10.17</v>
      </c>
      <c r="Q294" s="671">
        <v>10.14</v>
      </c>
      <c r="T294" s="1"/>
      <c r="U294" s="1"/>
      <c r="V294" s="1"/>
      <c r="W294" s="1"/>
      <c r="X294" s="1"/>
    </row>
    <row r="295" spans="5:24">
      <c r="E295" s="2"/>
      <c r="G295" s="7" t="s">
        <v>565</v>
      </c>
      <c r="H295" s="7" t="s">
        <v>1281</v>
      </c>
      <c r="J295" s="11" t="s">
        <v>1256</v>
      </c>
      <c r="K295" s="16">
        <v>0.03</v>
      </c>
      <c r="L295" s="647" t="s">
        <v>589</v>
      </c>
      <c r="M295" s="638" t="s">
        <v>1282</v>
      </c>
      <c r="N295" s="655" t="str">
        <f t="shared" si="4"/>
        <v>茨城県河内町</v>
      </c>
      <c r="O295" s="635">
        <v>10.210000000000001</v>
      </c>
      <c r="P295" s="638">
        <v>10.17</v>
      </c>
      <c r="Q295" s="671">
        <v>10.14</v>
      </c>
      <c r="T295" s="1"/>
      <c r="U295" s="1"/>
      <c r="V295" s="1"/>
      <c r="W295" s="1"/>
      <c r="X295" s="1"/>
    </row>
    <row r="296" spans="5:24">
      <c r="E296" s="2"/>
      <c r="G296" s="7" t="s">
        <v>571</v>
      </c>
      <c r="H296" s="7" t="s">
        <v>1283</v>
      </c>
      <c r="J296" s="11" t="s">
        <v>1256</v>
      </c>
      <c r="K296" s="16">
        <v>0.03</v>
      </c>
      <c r="L296" s="647" t="s">
        <v>589</v>
      </c>
      <c r="M296" s="638" t="s">
        <v>1284</v>
      </c>
      <c r="N296" s="655" t="str">
        <f t="shared" si="4"/>
        <v>茨城県八千代町</v>
      </c>
      <c r="O296" s="635">
        <v>10.210000000000001</v>
      </c>
      <c r="P296" s="638">
        <v>10.17</v>
      </c>
      <c r="Q296" s="671">
        <v>10.14</v>
      </c>
      <c r="T296" s="1"/>
      <c r="U296" s="1"/>
      <c r="V296" s="1"/>
      <c r="W296" s="1"/>
      <c r="X296" s="1"/>
    </row>
    <row r="297" spans="5:24">
      <c r="E297" s="2"/>
      <c r="G297" s="7" t="s">
        <v>571</v>
      </c>
      <c r="H297" s="7" t="s">
        <v>1285</v>
      </c>
      <c r="J297" s="11" t="s">
        <v>1256</v>
      </c>
      <c r="K297" s="16">
        <v>0.03</v>
      </c>
      <c r="L297" s="647" t="s">
        <v>589</v>
      </c>
      <c r="M297" s="638" t="s">
        <v>1286</v>
      </c>
      <c r="N297" s="655" t="str">
        <f t="shared" si="4"/>
        <v>茨城県五霞町</v>
      </c>
      <c r="O297" s="635">
        <v>10.210000000000001</v>
      </c>
      <c r="P297" s="638">
        <v>10.17</v>
      </c>
      <c r="Q297" s="671">
        <v>10.14</v>
      </c>
      <c r="T297" s="1"/>
      <c r="U297" s="1"/>
      <c r="V297" s="1"/>
      <c r="W297" s="1"/>
      <c r="X297" s="1"/>
    </row>
    <row r="298" spans="5:24">
      <c r="E298" s="2"/>
      <c r="G298" s="7" t="s">
        <v>571</v>
      </c>
      <c r="H298" s="7" t="s">
        <v>1287</v>
      </c>
      <c r="J298" s="11" t="s">
        <v>1256</v>
      </c>
      <c r="K298" s="16">
        <v>0.03</v>
      </c>
      <c r="L298" s="647" t="s">
        <v>589</v>
      </c>
      <c r="M298" s="638" t="s">
        <v>1288</v>
      </c>
      <c r="N298" s="655" t="str">
        <f t="shared" si="4"/>
        <v>茨城県境町</v>
      </c>
      <c r="O298" s="635">
        <v>10.210000000000001</v>
      </c>
      <c r="P298" s="638">
        <v>10.17</v>
      </c>
      <c r="Q298" s="671">
        <v>10.14</v>
      </c>
      <c r="T298" s="1"/>
      <c r="U298" s="1"/>
      <c r="V298" s="1"/>
      <c r="W298" s="1"/>
      <c r="X298" s="1"/>
    </row>
    <row r="299" spans="5:24">
      <c r="E299" s="2"/>
      <c r="G299" s="7" t="s">
        <v>571</v>
      </c>
      <c r="H299" s="7" t="s">
        <v>1289</v>
      </c>
      <c r="J299" s="11" t="s">
        <v>1256</v>
      </c>
      <c r="K299" s="16">
        <v>0.03</v>
      </c>
      <c r="L299" s="647" t="s">
        <v>594</v>
      </c>
      <c r="M299" s="638" t="s">
        <v>1290</v>
      </c>
      <c r="N299" s="655" t="str">
        <f t="shared" si="4"/>
        <v>栃木県栃木市</v>
      </c>
      <c r="O299" s="635">
        <v>10.210000000000001</v>
      </c>
      <c r="P299" s="638">
        <v>10.17</v>
      </c>
      <c r="Q299" s="671">
        <v>10.14</v>
      </c>
      <c r="T299" s="1"/>
      <c r="U299" s="1"/>
      <c r="V299" s="1"/>
      <c r="W299" s="1"/>
      <c r="X299" s="1"/>
    </row>
    <row r="300" spans="5:24">
      <c r="E300" s="2"/>
      <c r="G300" s="7" t="s">
        <v>571</v>
      </c>
      <c r="H300" s="7" t="s">
        <v>1291</v>
      </c>
      <c r="J300" s="11" t="s">
        <v>1256</v>
      </c>
      <c r="K300" s="16">
        <v>0.03</v>
      </c>
      <c r="L300" s="647" t="s">
        <v>594</v>
      </c>
      <c r="M300" s="638" t="s">
        <v>1292</v>
      </c>
      <c r="N300" s="655" t="str">
        <f t="shared" si="4"/>
        <v>栃木県鹿沼市</v>
      </c>
      <c r="O300" s="635">
        <v>10.210000000000001</v>
      </c>
      <c r="P300" s="638">
        <v>10.17</v>
      </c>
      <c r="Q300" s="671">
        <v>10.14</v>
      </c>
      <c r="T300" s="1"/>
      <c r="U300" s="1"/>
      <c r="V300" s="1"/>
      <c r="W300" s="1"/>
      <c r="X300" s="1"/>
    </row>
    <row r="301" spans="5:24">
      <c r="E301" s="2"/>
      <c r="G301" s="7" t="s">
        <v>571</v>
      </c>
      <c r="H301" s="7" t="s">
        <v>1293</v>
      </c>
      <c r="J301" s="11" t="s">
        <v>1256</v>
      </c>
      <c r="K301" s="16">
        <v>0.03</v>
      </c>
      <c r="L301" s="647" t="s">
        <v>594</v>
      </c>
      <c r="M301" s="638" t="s">
        <v>1294</v>
      </c>
      <c r="N301" s="655" t="str">
        <f t="shared" si="4"/>
        <v>栃木県日光市</v>
      </c>
      <c r="O301" s="635">
        <v>10.210000000000001</v>
      </c>
      <c r="P301" s="638">
        <v>10.17</v>
      </c>
      <c r="Q301" s="671">
        <v>10.14</v>
      </c>
      <c r="T301" s="1"/>
      <c r="U301" s="1"/>
      <c r="V301" s="1"/>
      <c r="W301" s="1"/>
      <c r="X301" s="1"/>
    </row>
    <row r="302" spans="5:24">
      <c r="E302" s="2"/>
      <c r="G302" s="7" t="s">
        <v>571</v>
      </c>
      <c r="H302" s="7" t="s">
        <v>1295</v>
      </c>
      <c r="J302" s="11" t="s">
        <v>1256</v>
      </c>
      <c r="K302" s="16">
        <v>0.03</v>
      </c>
      <c r="L302" s="647" t="s">
        <v>594</v>
      </c>
      <c r="M302" s="638" t="s">
        <v>1296</v>
      </c>
      <c r="N302" s="655" t="str">
        <f t="shared" si="4"/>
        <v>栃木県小山市</v>
      </c>
      <c r="O302" s="635">
        <v>10.210000000000001</v>
      </c>
      <c r="P302" s="638">
        <v>10.17</v>
      </c>
      <c r="Q302" s="671">
        <v>10.14</v>
      </c>
      <c r="T302" s="1"/>
      <c r="U302" s="1"/>
      <c r="V302" s="1"/>
      <c r="W302" s="1"/>
      <c r="X302" s="1"/>
    </row>
    <row r="303" spans="5:24">
      <c r="E303" s="2"/>
      <c r="G303" s="7" t="s">
        <v>571</v>
      </c>
      <c r="H303" s="7" t="s">
        <v>1297</v>
      </c>
      <c r="J303" s="11" t="s">
        <v>1256</v>
      </c>
      <c r="K303" s="16">
        <v>0.03</v>
      </c>
      <c r="L303" s="647" t="s">
        <v>594</v>
      </c>
      <c r="M303" s="638" t="s">
        <v>1298</v>
      </c>
      <c r="N303" s="655" t="str">
        <f t="shared" si="4"/>
        <v>栃木県真岡市</v>
      </c>
      <c r="O303" s="635">
        <v>10.210000000000001</v>
      </c>
      <c r="P303" s="638">
        <v>10.17</v>
      </c>
      <c r="Q303" s="671">
        <v>10.14</v>
      </c>
      <c r="T303" s="1"/>
      <c r="U303" s="1"/>
      <c r="V303" s="1"/>
      <c r="W303" s="1"/>
      <c r="X303" s="1"/>
    </row>
    <row r="304" spans="5:24">
      <c r="E304" s="2"/>
      <c r="G304" s="7" t="s">
        <v>571</v>
      </c>
      <c r="H304" s="7" t="s">
        <v>1299</v>
      </c>
      <c r="J304" s="11" t="s">
        <v>1256</v>
      </c>
      <c r="K304" s="16">
        <v>0.03</v>
      </c>
      <c r="L304" s="647" t="s">
        <v>594</v>
      </c>
      <c r="M304" s="638" t="s">
        <v>1300</v>
      </c>
      <c r="N304" s="655" t="str">
        <f t="shared" si="4"/>
        <v>栃木県大田原市</v>
      </c>
      <c r="O304" s="635">
        <v>10.210000000000001</v>
      </c>
      <c r="P304" s="638">
        <v>10.17</v>
      </c>
      <c r="Q304" s="671">
        <v>10.14</v>
      </c>
      <c r="T304" s="1"/>
      <c r="U304" s="1"/>
      <c r="V304" s="1"/>
      <c r="W304" s="1"/>
      <c r="X304" s="1"/>
    </row>
    <row r="305" spans="5:24">
      <c r="E305" s="2"/>
      <c r="G305" s="7" t="s">
        <v>571</v>
      </c>
      <c r="H305" s="7" t="s">
        <v>1301</v>
      </c>
      <c r="J305" s="11" t="s">
        <v>1256</v>
      </c>
      <c r="K305" s="16">
        <v>0.03</v>
      </c>
      <c r="L305" s="647" t="s">
        <v>594</v>
      </c>
      <c r="M305" s="638" t="s">
        <v>1302</v>
      </c>
      <c r="N305" s="655" t="str">
        <f t="shared" si="4"/>
        <v>栃木県さくら市</v>
      </c>
      <c r="O305" s="635">
        <v>10.210000000000001</v>
      </c>
      <c r="P305" s="638">
        <v>10.17</v>
      </c>
      <c r="Q305" s="671">
        <v>10.14</v>
      </c>
      <c r="T305" s="1"/>
      <c r="U305" s="1"/>
      <c r="V305" s="1"/>
      <c r="W305" s="1"/>
      <c r="X305" s="1"/>
    </row>
    <row r="306" spans="5:24">
      <c r="E306" s="2"/>
      <c r="G306" s="7" t="s">
        <v>571</v>
      </c>
      <c r="H306" s="7" t="s">
        <v>1303</v>
      </c>
      <c r="J306" s="11" t="s">
        <v>1256</v>
      </c>
      <c r="K306" s="16">
        <v>0.03</v>
      </c>
      <c r="L306" s="647" t="s">
        <v>594</v>
      </c>
      <c r="M306" s="638" t="s">
        <v>1304</v>
      </c>
      <c r="N306" s="655" t="str">
        <f t="shared" si="4"/>
        <v>栃木県下野市</v>
      </c>
      <c r="O306" s="635">
        <v>10.210000000000001</v>
      </c>
      <c r="P306" s="638">
        <v>10.17</v>
      </c>
      <c r="Q306" s="671">
        <v>10.14</v>
      </c>
      <c r="T306" s="1"/>
      <c r="U306" s="1"/>
      <c r="V306" s="1"/>
      <c r="W306" s="1"/>
      <c r="X306" s="1"/>
    </row>
    <row r="307" spans="5:24">
      <c r="E307" s="2"/>
      <c r="G307" s="7" t="s">
        <v>571</v>
      </c>
      <c r="H307" s="7" t="s">
        <v>1305</v>
      </c>
      <c r="J307" s="11" t="s">
        <v>1256</v>
      </c>
      <c r="K307" s="16">
        <v>0.03</v>
      </c>
      <c r="L307" s="647" t="s">
        <v>594</v>
      </c>
      <c r="M307" s="638" t="s">
        <v>1306</v>
      </c>
      <c r="N307" s="655" t="str">
        <f t="shared" si="4"/>
        <v>栃木県壬生町</v>
      </c>
      <c r="O307" s="635">
        <v>10.210000000000001</v>
      </c>
      <c r="P307" s="638">
        <v>10.17</v>
      </c>
      <c r="Q307" s="671">
        <v>10.14</v>
      </c>
      <c r="T307" s="1"/>
      <c r="U307" s="1"/>
      <c r="V307" s="1"/>
      <c r="W307" s="1"/>
      <c r="X307" s="1"/>
    </row>
    <row r="308" spans="5:24">
      <c r="E308" s="2"/>
      <c r="G308" s="7" t="s">
        <v>571</v>
      </c>
      <c r="H308" s="7" t="s">
        <v>1307</v>
      </c>
      <c r="J308" s="11" t="s">
        <v>1256</v>
      </c>
      <c r="K308" s="16">
        <v>0.03</v>
      </c>
      <c r="L308" s="647" t="s">
        <v>599</v>
      </c>
      <c r="M308" s="638" t="s">
        <v>1308</v>
      </c>
      <c r="N308" s="655" t="str">
        <f t="shared" si="4"/>
        <v>群馬県前橋市</v>
      </c>
      <c r="O308" s="635">
        <v>10.210000000000001</v>
      </c>
      <c r="P308" s="638">
        <v>10.17</v>
      </c>
      <c r="Q308" s="671">
        <v>10.14</v>
      </c>
      <c r="T308" s="1"/>
      <c r="U308" s="1"/>
      <c r="V308" s="1"/>
      <c r="W308" s="1"/>
      <c r="X308" s="1"/>
    </row>
    <row r="309" spans="5:24">
      <c r="E309" s="2"/>
      <c r="G309" s="7" t="s">
        <v>571</v>
      </c>
      <c r="H309" s="7" t="s">
        <v>1309</v>
      </c>
      <c r="J309" s="11" t="s">
        <v>1256</v>
      </c>
      <c r="K309" s="16">
        <v>0.03</v>
      </c>
      <c r="L309" s="647" t="s">
        <v>599</v>
      </c>
      <c r="M309" s="638" t="s">
        <v>1310</v>
      </c>
      <c r="N309" s="655" t="str">
        <f t="shared" si="4"/>
        <v>群馬県伊勢崎市</v>
      </c>
      <c r="O309" s="635">
        <v>10.210000000000001</v>
      </c>
      <c r="P309" s="638">
        <v>10.17</v>
      </c>
      <c r="Q309" s="671">
        <v>10.14</v>
      </c>
      <c r="T309" s="1"/>
      <c r="U309" s="1"/>
      <c r="V309" s="1"/>
      <c r="W309" s="1"/>
      <c r="X309" s="1"/>
    </row>
    <row r="310" spans="5:24">
      <c r="E310" s="2"/>
      <c r="G310" s="7" t="s">
        <v>571</v>
      </c>
      <c r="H310" s="7" t="s">
        <v>1311</v>
      </c>
      <c r="J310" s="11" t="s">
        <v>1256</v>
      </c>
      <c r="K310" s="16">
        <v>0.03</v>
      </c>
      <c r="L310" s="647" t="s">
        <v>599</v>
      </c>
      <c r="M310" s="638" t="s">
        <v>1312</v>
      </c>
      <c r="N310" s="655" t="str">
        <f t="shared" si="4"/>
        <v>群馬県太田市</v>
      </c>
      <c r="O310" s="635">
        <v>10.210000000000001</v>
      </c>
      <c r="P310" s="638">
        <v>10.17</v>
      </c>
      <c r="Q310" s="671">
        <v>10.14</v>
      </c>
      <c r="T310" s="1"/>
      <c r="U310" s="1"/>
      <c r="V310" s="1"/>
      <c r="W310" s="1"/>
      <c r="X310" s="1"/>
    </row>
    <row r="311" spans="5:24">
      <c r="E311" s="2"/>
      <c r="G311" s="7" t="s">
        <v>571</v>
      </c>
      <c r="H311" s="7" t="s">
        <v>1313</v>
      </c>
      <c r="J311" s="11" t="s">
        <v>1256</v>
      </c>
      <c r="K311" s="16">
        <v>0.03</v>
      </c>
      <c r="L311" s="647" t="s">
        <v>599</v>
      </c>
      <c r="M311" s="638" t="s">
        <v>1314</v>
      </c>
      <c r="N311" s="655" t="str">
        <f t="shared" si="4"/>
        <v>群馬県渋川市</v>
      </c>
      <c r="O311" s="635">
        <v>10.210000000000001</v>
      </c>
      <c r="P311" s="638">
        <v>10.17</v>
      </c>
      <c r="Q311" s="671">
        <v>10.14</v>
      </c>
      <c r="T311" s="1"/>
      <c r="U311" s="1"/>
      <c r="V311" s="1"/>
      <c r="W311" s="1"/>
      <c r="X311" s="1"/>
    </row>
    <row r="312" spans="5:24">
      <c r="E312" s="2"/>
      <c r="G312" s="7" t="s">
        <v>571</v>
      </c>
      <c r="H312" s="7" t="s">
        <v>1315</v>
      </c>
      <c r="J312" s="11" t="s">
        <v>1256</v>
      </c>
      <c r="K312" s="16">
        <v>0.03</v>
      </c>
      <c r="L312" s="647" t="s">
        <v>599</v>
      </c>
      <c r="M312" s="638" t="s">
        <v>1316</v>
      </c>
      <c r="N312" s="655" t="str">
        <f t="shared" si="4"/>
        <v>群馬県榛東村</v>
      </c>
      <c r="O312" s="635">
        <v>10.210000000000001</v>
      </c>
      <c r="P312" s="638">
        <v>10.17</v>
      </c>
      <c r="Q312" s="671">
        <v>10.14</v>
      </c>
      <c r="T312" s="1"/>
      <c r="U312" s="1"/>
      <c r="V312" s="1"/>
      <c r="W312" s="1"/>
      <c r="X312" s="1"/>
    </row>
    <row r="313" spans="5:24">
      <c r="E313" s="2"/>
      <c r="G313" s="7" t="s">
        <v>571</v>
      </c>
      <c r="H313" s="7" t="s">
        <v>1317</v>
      </c>
      <c r="J313" s="11" t="s">
        <v>1256</v>
      </c>
      <c r="K313" s="16">
        <v>0.03</v>
      </c>
      <c r="L313" s="647" t="s">
        <v>599</v>
      </c>
      <c r="M313" s="638" t="s">
        <v>1318</v>
      </c>
      <c r="N313" s="655" t="str">
        <f t="shared" si="4"/>
        <v>群馬県吉岡町</v>
      </c>
      <c r="O313" s="635">
        <v>10.210000000000001</v>
      </c>
      <c r="P313" s="638">
        <v>10.17</v>
      </c>
      <c r="Q313" s="671">
        <v>10.14</v>
      </c>
      <c r="T313" s="1"/>
      <c r="U313" s="1"/>
      <c r="V313" s="1"/>
      <c r="W313" s="1"/>
      <c r="X313" s="1"/>
    </row>
    <row r="314" spans="5:24">
      <c r="E314" s="2"/>
      <c r="G314" s="7" t="s">
        <v>571</v>
      </c>
      <c r="H314" s="7" t="s">
        <v>1319</v>
      </c>
      <c r="J314" s="11" t="s">
        <v>1256</v>
      </c>
      <c r="K314" s="16">
        <v>0.03</v>
      </c>
      <c r="L314" s="647" t="s">
        <v>599</v>
      </c>
      <c r="M314" s="638" t="s">
        <v>1320</v>
      </c>
      <c r="N314" s="655" t="str">
        <f t="shared" si="4"/>
        <v>群馬県玉村町</v>
      </c>
      <c r="O314" s="635">
        <v>10.210000000000001</v>
      </c>
      <c r="P314" s="638">
        <v>10.17</v>
      </c>
      <c r="Q314" s="671">
        <v>10.14</v>
      </c>
      <c r="T314" s="1"/>
      <c r="U314" s="1"/>
      <c r="V314" s="1"/>
      <c r="W314" s="1"/>
      <c r="X314" s="1"/>
    </row>
    <row r="315" spans="5:24">
      <c r="E315" s="2"/>
      <c r="G315" s="7" t="s">
        <v>571</v>
      </c>
      <c r="H315" s="7" t="s">
        <v>1321</v>
      </c>
      <c r="J315" s="11" t="s">
        <v>1256</v>
      </c>
      <c r="K315" s="16">
        <v>0.03</v>
      </c>
      <c r="L315" s="647" t="s">
        <v>603</v>
      </c>
      <c r="M315" s="638" t="s">
        <v>1322</v>
      </c>
      <c r="N315" s="655" t="str">
        <f t="shared" si="4"/>
        <v>埼玉県熊谷市</v>
      </c>
      <c r="O315" s="635">
        <v>10.210000000000001</v>
      </c>
      <c r="P315" s="638">
        <v>10.17</v>
      </c>
      <c r="Q315" s="671">
        <v>10.14</v>
      </c>
      <c r="T315" s="1"/>
      <c r="U315" s="1"/>
      <c r="V315" s="1"/>
      <c r="W315" s="1"/>
      <c r="X315" s="1"/>
    </row>
    <row r="316" spans="5:24">
      <c r="E316" s="2"/>
      <c r="G316" s="7" t="s">
        <v>571</v>
      </c>
      <c r="H316" s="7" t="s">
        <v>1323</v>
      </c>
      <c r="J316" s="11" t="s">
        <v>1256</v>
      </c>
      <c r="K316" s="16">
        <v>0.03</v>
      </c>
      <c r="L316" s="647" t="s">
        <v>603</v>
      </c>
      <c r="M316" s="638" t="s">
        <v>1324</v>
      </c>
      <c r="N316" s="655" t="str">
        <f t="shared" si="4"/>
        <v>埼玉県深谷市</v>
      </c>
      <c r="O316" s="635">
        <v>10.210000000000001</v>
      </c>
      <c r="P316" s="638">
        <v>10.17</v>
      </c>
      <c r="Q316" s="671">
        <v>10.14</v>
      </c>
      <c r="T316" s="1"/>
      <c r="U316" s="1"/>
      <c r="V316" s="1"/>
      <c r="W316" s="1"/>
      <c r="X316" s="1"/>
    </row>
    <row r="317" spans="5:24">
      <c r="E317" s="2"/>
      <c r="G317" s="7" t="s">
        <v>571</v>
      </c>
      <c r="H317" s="7" t="s">
        <v>1325</v>
      </c>
      <c r="J317" s="11" t="s">
        <v>1256</v>
      </c>
      <c r="K317" s="16">
        <v>0.03</v>
      </c>
      <c r="L317" s="647" t="s">
        <v>603</v>
      </c>
      <c r="M317" s="638" t="s">
        <v>1326</v>
      </c>
      <c r="N317" s="655" t="str">
        <f t="shared" si="4"/>
        <v>埼玉県日高市</v>
      </c>
      <c r="O317" s="635">
        <v>10.210000000000001</v>
      </c>
      <c r="P317" s="638">
        <v>10.17</v>
      </c>
      <c r="Q317" s="671">
        <v>10.14</v>
      </c>
      <c r="T317" s="1"/>
      <c r="U317" s="1"/>
      <c r="V317" s="1"/>
      <c r="W317" s="1"/>
      <c r="X317" s="1"/>
    </row>
    <row r="318" spans="5:24">
      <c r="E318" s="2"/>
      <c r="G318" s="7" t="s">
        <v>571</v>
      </c>
      <c r="H318" s="7" t="s">
        <v>1327</v>
      </c>
      <c r="J318" s="11" t="s">
        <v>1256</v>
      </c>
      <c r="K318" s="16">
        <v>0.03</v>
      </c>
      <c r="L318" s="647" t="s">
        <v>603</v>
      </c>
      <c r="M318" s="638" t="s">
        <v>1328</v>
      </c>
      <c r="N318" s="655" t="str">
        <f t="shared" si="4"/>
        <v>埼玉県毛呂山町</v>
      </c>
      <c r="O318" s="635">
        <v>10.210000000000001</v>
      </c>
      <c r="P318" s="638">
        <v>10.17</v>
      </c>
      <c r="Q318" s="671">
        <v>10.14</v>
      </c>
      <c r="T318" s="1"/>
      <c r="U318" s="1"/>
      <c r="V318" s="1"/>
      <c r="W318" s="1"/>
      <c r="X318" s="1"/>
    </row>
    <row r="319" spans="5:24">
      <c r="E319" s="2"/>
      <c r="G319" s="7" t="s">
        <v>571</v>
      </c>
      <c r="H319" s="7" t="s">
        <v>1329</v>
      </c>
      <c r="J319" s="11" t="s">
        <v>1256</v>
      </c>
      <c r="K319" s="16">
        <v>0.03</v>
      </c>
      <c r="L319" s="647" t="s">
        <v>603</v>
      </c>
      <c r="M319" s="638" t="s">
        <v>1330</v>
      </c>
      <c r="N319" s="655" t="str">
        <f t="shared" si="4"/>
        <v>埼玉県越生町</v>
      </c>
      <c r="O319" s="635">
        <v>10.210000000000001</v>
      </c>
      <c r="P319" s="638">
        <v>10.17</v>
      </c>
      <c r="Q319" s="671">
        <v>10.14</v>
      </c>
      <c r="T319" s="1"/>
      <c r="U319" s="1"/>
      <c r="V319" s="1"/>
      <c r="W319" s="1"/>
      <c r="X319" s="1"/>
    </row>
    <row r="320" spans="5:24">
      <c r="E320" s="2"/>
      <c r="G320" s="7" t="s">
        <v>571</v>
      </c>
      <c r="H320" s="7" t="s">
        <v>1331</v>
      </c>
      <c r="J320" s="11" t="s">
        <v>1256</v>
      </c>
      <c r="K320" s="16">
        <v>0.03</v>
      </c>
      <c r="L320" s="647" t="s">
        <v>603</v>
      </c>
      <c r="M320" s="638" t="s">
        <v>1332</v>
      </c>
      <c r="N320" s="655" t="str">
        <f t="shared" si="4"/>
        <v>埼玉県滑川町</v>
      </c>
      <c r="O320" s="635">
        <v>10.210000000000001</v>
      </c>
      <c r="P320" s="638">
        <v>10.17</v>
      </c>
      <c r="Q320" s="671">
        <v>10.14</v>
      </c>
      <c r="T320" s="1"/>
      <c r="U320" s="1"/>
      <c r="V320" s="1"/>
      <c r="W320" s="1"/>
      <c r="X320" s="1"/>
    </row>
    <row r="321" spans="5:24">
      <c r="E321" s="2"/>
      <c r="G321" s="7" t="s">
        <v>578</v>
      </c>
      <c r="H321" s="7" t="s">
        <v>1333</v>
      </c>
      <c r="J321" s="11" t="s">
        <v>1256</v>
      </c>
      <c r="K321" s="16">
        <v>0.03</v>
      </c>
      <c r="L321" s="647" t="s">
        <v>603</v>
      </c>
      <c r="M321" s="638" t="s">
        <v>1334</v>
      </c>
      <c r="N321" s="655" t="str">
        <f t="shared" si="4"/>
        <v>埼玉県川島町</v>
      </c>
      <c r="O321" s="635">
        <v>10.210000000000001</v>
      </c>
      <c r="P321" s="638">
        <v>10.17</v>
      </c>
      <c r="Q321" s="671">
        <v>10.14</v>
      </c>
      <c r="T321" s="1"/>
      <c r="U321" s="1"/>
      <c r="V321" s="1"/>
      <c r="W321" s="1"/>
      <c r="X321" s="1"/>
    </row>
    <row r="322" spans="5:24">
      <c r="E322" s="2"/>
      <c r="G322" s="7" t="s">
        <v>578</v>
      </c>
      <c r="H322" s="7" t="s">
        <v>1335</v>
      </c>
      <c r="J322" s="11" t="s">
        <v>1256</v>
      </c>
      <c r="K322" s="16">
        <v>0.03</v>
      </c>
      <c r="L322" s="647" t="s">
        <v>603</v>
      </c>
      <c r="M322" s="638" t="s">
        <v>1336</v>
      </c>
      <c r="N322" s="655" t="str">
        <f t="shared" si="4"/>
        <v>埼玉県吉見町</v>
      </c>
      <c r="O322" s="635">
        <v>10.210000000000001</v>
      </c>
      <c r="P322" s="638">
        <v>10.17</v>
      </c>
      <c r="Q322" s="671">
        <v>10.14</v>
      </c>
      <c r="T322" s="1"/>
      <c r="U322" s="1"/>
      <c r="V322" s="1"/>
      <c r="W322" s="1"/>
      <c r="X322" s="1"/>
    </row>
    <row r="323" spans="5:24">
      <c r="E323" s="2"/>
      <c r="G323" s="7" t="s">
        <v>578</v>
      </c>
      <c r="H323" s="7" t="s">
        <v>1337</v>
      </c>
      <c r="J323" s="11" t="s">
        <v>1256</v>
      </c>
      <c r="K323" s="16">
        <v>0.03</v>
      </c>
      <c r="L323" s="647" t="s">
        <v>603</v>
      </c>
      <c r="M323" s="638" t="s">
        <v>1338</v>
      </c>
      <c r="N323" s="655" t="str">
        <f t="shared" si="4"/>
        <v>埼玉県鳩山町</v>
      </c>
      <c r="O323" s="635">
        <v>10.210000000000001</v>
      </c>
      <c r="P323" s="638">
        <v>10.17</v>
      </c>
      <c r="Q323" s="671">
        <v>10.14</v>
      </c>
      <c r="T323" s="1"/>
      <c r="U323" s="1"/>
      <c r="V323" s="1"/>
      <c r="W323" s="1"/>
      <c r="X323" s="1"/>
    </row>
    <row r="324" spans="5:24">
      <c r="E324" s="2"/>
      <c r="G324" s="7" t="s">
        <v>578</v>
      </c>
      <c r="H324" s="7" t="s">
        <v>1339</v>
      </c>
      <c r="J324" s="11" t="s">
        <v>1256</v>
      </c>
      <c r="K324" s="16">
        <v>0.03</v>
      </c>
      <c r="L324" s="647" t="s">
        <v>603</v>
      </c>
      <c r="M324" s="638" t="s">
        <v>1340</v>
      </c>
      <c r="N324" s="655" t="str">
        <f t="shared" ref="N324:N387" si="5">L324&amp;M324</f>
        <v>埼玉県寄居町</v>
      </c>
      <c r="O324" s="635">
        <v>10.210000000000001</v>
      </c>
      <c r="P324" s="638">
        <v>10.17</v>
      </c>
      <c r="Q324" s="671">
        <v>10.14</v>
      </c>
      <c r="T324" s="1"/>
      <c r="U324" s="1"/>
      <c r="V324" s="1"/>
      <c r="W324" s="1"/>
      <c r="X324" s="1"/>
    </row>
    <row r="325" spans="5:24">
      <c r="E325" s="2"/>
      <c r="G325" s="7" t="s">
        <v>578</v>
      </c>
      <c r="H325" s="7" t="s">
        <v>1341</v>
      </c>
      <c r="J325" s="11" t="s">
        <v>1256</v>
      </c>
      <c r="K325" s="16">
        <v>0.03</v>
      </c>
      <c r="L325" s="647" t="s">
        <v>608</v>
      </c>
      <c r="M325" s="638" t="s">
        <v>1342</v>
      </c>
      <c r="N325" s="655" t="str">
        <f t="shared" si="5"/>
        <v>千葉県東金市</v>
      </c>
      <c r="O325" s="635">
        <v>10.210000000000001</v>
      </c>
      <c r="P325" s="638">
        <v>10.17</v>
      </c>
      <c r="Q325" s="671">
        <v>10.14</v>
      </c>
      <c r="T325" s="1"/>
      <c r="U325" s="1"/>
      <c r="V325" s="1"/>
      <c r="W325" s="1"/>
      <c r="X325" s="1"/>
    </row>
    <row r="326" spans="5:24">
      <c r="E326" s="2"/>
      <c r="G326" s="7" t="s">
        <v>578</v>
      </c>
      <c r="H326" s="7" t="s">
        <v>1343</v>
      </c>
      <c r="J326" s="11" t="s">
        <v>1256</v>
      </c>
      <c r="K326" s="16">
        <v>0.03</v>
      </c>
      <c r="L326" s="647" t="s">
        <v>608</v>
      </c>
      <c r="M326" s="638" t="s">
        <v>1344</v>
      </c>
      <c r="N326" s="655" t="str">
        <f t="shared" si="5"/>
        <v>千葉県君津市</v>
      </c>
      <c r="O326" s="635">
        <v>10.210000000000001</v>
      </c>
      <c r="P326" s="638">
        <v>10.17</v>
      </c>
      <c r="Q326" s="671">
        <v>10.14</v>
      </c>
      <c r="T326" s="1"/>
      <c r="U326" s="1"/>
      <c r="V326" s="1"/>
      <c r="W326" s="1"/>
      <c r="X326" s="1"/>
    </row>
    <row r="327" spans="5:24">
      <c r="E327" s="2"/>
      <c r="G327" s="7" t="s">
        <v>578</v>
      </c>
      <c r="H327" s="7" t="s">
        <v>1345</v>
      </c>
      <c r="J327" s="11" t="s">
        <v>1256</v>
      </c>
      <c r="K327" s="16">
        <v>0.03</v>
      </c>
      <c r="L327" s="647" t="s">
        <v>608</v>
      </c>
      <c r="M327" s="638" t="s">
        <v>1346</v>
      </c>
      <c r="N327" s="655" t="str">
        <f t="shared" si="5"/>
        <v>千葉県富津市</v>
      </c>
      <c r="O327" s="635">
        <v>10.210000000000001</v>
      </c>
      <c r="P327" s="638">
        <v>10.17</v>
      </c>
      <c r="Q327" s="671">
        <v>10.14</v>
      </c>
      <c r="T327" s="1"/>
      <c r="U327" s="1"/>
      <c r="V327" s="1"/>
      <c r="W327" s="1"/>
      <c r="X327" s="1"/>
    </row>
    <row r="328" spans="5:24">
      <c r="E328" s="2"/>
      <c r="G328" s="7" t="s">
        <v>578</v>
      </c>
      <c r="H328" s="7" t="s">
        <v>1347</v>
      </c>
      <c r="J328" s="11" t="s">
        <v>1256</v>
      </c>
      <c r="K328" s="16">
        <v>0.03</v>
      </c>
      <c r="L328" s="647" t="s">
        <v>608</v>
      </c>
      <c r="M328" s="638" t="s">
        <v>1348</v>
      </c>
      <c r="N328" s="655" t="str">
        <f t="shared" si="5"/>
        <v>千葉県八街市</v>
      </c>
      <c r="O328" s="635">
        <v>10.210000000000001</v>
      </c>
      <c r="P328" s="638">
        <v>10.17</v>
      </c>
      <c r="Q328" s="671">
        <v>10.14</v>
      </c>
      <c r="T328" s="1"/>
      <c r="U328" s="1"/>
      <c r="V328" s="1"/>
      <c r="W328" s="1"/>
      <c r="X328" s="1"/>
    </row>
    <row r="329" spans="5:24">
      <c r="E329" s="2"/>
      <c r="G329" s="7" t="s">
        <v>578</v>
      </c>
      <c r="H329" s="7" t="s">
        <v>1349</v>
      </c>
      <c r="J329" s="11" t="s">
        <v>1256</v>
      </c>
      <c r="K329" s="16">
        <v>0.03</v>
      </c>
      <c r="L329" s="647" t="s">
        <v>608</v>
      </c>
      <c r="M329" s="638" t="s">
        <v>1350</v>
      </c>
      <c r="N329" s="655" t="str">
        <f t="shared" si="5"/>
        <v>千葉県富里市</v>
      </c>
      <c r="O329" s="635">
        <v>10.210000000000001</v>
      </c>
      <c r="P329" s="638">
        <v>10.17</v>
      </c>
      <c r="Q329" s="671">
        <v>10.14</v>
      </c>
      <c r="T329" s="1"/>
      <c r="U329" s="1"/>
      <c r="V329" s="1"/>
      <c r="W329" s="1"/>
      <c r="X329" s="1"/>
    </row>
    <row r="330" spans="5:24">
      <c r="E330" s="2"/>
      <c r="G330" s="7" t="s">
        <v>578</v>
      </c>
      <c r="H330" s="7" t="s">
        <v>1351</v>
      </c>
      <c r="J330" s="11" t="s">
        <v>1256</v>
      </c>
      <c r="K330" s="16">
        <v>0.03</v>
      </c>
      <c r="L330" s="647" t="s">
        <v>608</v>
      </c>
      <c r="M330" s="638" t="s">
        <v>1352</v>
      </c>
      <c r="N330" s="655" t="str">
        <f t="shared" si="5"/>
        <v>千葉県山武市</v>
      </c>
      <c r="O330" s="635">
        <v>10.210000000000001</v>
      </c>
      <c r="P330" s="638">
        <v>10.17</v>
      </c>
      <c r="Q330" s="671">
        <v>10.14</v>
      </c>
      <c r="T330" s="1"/>
      <c r="U330" s="1"/>
      <c r="V330" s="1"/>
      <c r="W330" s="1"/>
      <c r="X330" s="1"/>
    </row>
    <row r="331" spans="5:24">
      <c r="E331" s="2"/>
      <c r="G331" s="7" t="s">
        <v>578</v>
      </c>
      <c r="H331" s="7" t="s">
        <v>1353</v>
      </c>
      <c r="J331" s="11" t="s">
        <v>1256</v>
      </c>
      <c r="K331" s="16">
        <v>0.03</v>
      </c>
      <c r="L331" s="647" t="s">
        <v>608</v>
      </c>
      <c r="M331" s="638" t="s">
        <v>1354</v>
      </c>
      <c r="N331" s="655" t="str">
        <f t="shared" si="5"/>
        <v>千葉県大網白里市</v>
      </c>
      <c r="O331" s="635">
        <v>10.210000000000001</v>
      </c>
      <c r="P331" s="638">
        <v>10.17</v>
      </c>
      <c r="Q331" s="671">
        <v>10.14</v>
      </c>
      <c r="T331" s="1"/>
      <c r="U331" s="1"/>
      <c r="V331" s="1"/>
      <c r="W331" s="1"/>
      <c r="X331" s="1"/>
    </row>
    <row r="332" spans="5:24">
      <c r="E332" s="2"/>
      <c r="G332" s="7" t="s">
        <v>578</v>
      </c>
      <c r="H332" s="7" t="s">
        <v>1355</v>
      </c>
      <c r="J332" s="11" t="s">
        <v>1256</v>
      </c>
      <c r="K332" s="16">
        <v>0.03</v>
      </c>
      <c r="L332" s="647" t="s">
        <v>608</v>
      </c>
      <c r="M332" s="638" t="s">
        <v>1356</v>
      </c>
      <c r="N332" s="655" t="str">
        <f t="shared" si="5"/>
        <v>千葉県長柄町</v>
      </c>
      <c r="O332" s="635">
        <v>10.210000000000001</v>
      </c>
      <c r="P332" s="638">
        <v>10.17</v>
      </c>
      <c r="Q332" s="671">
        <v>10.14</v>
      </c>
      <c r="T332" s="1"/>
      <c r="U332" s="1"/>
      <c r="V332" s="1"/>
      <c r="W332" s="1"/>
      <c r="X332" s="1"/>
    </row>
    <row r="333" spans="5:24">
      <c r="E333" s="2"/>
      <c r="G333" s="7" t="s">
        <v>578</v>
      </c>
      <c r="H333" s="7" t="s">
        <v>1357</v>
      </c>
      <c r="J333" s="11" t="s">
        <v>1256</v>
      </c>
      <c r="K333" s="16">
        <v>0.03</v>
      </c>
      <c r="L333" s="647" t="s">
        <v>608</v>
      </c>
      <c r="M333" s="638" t="s">
        <v>1358</v>
      </c>
      <c r="N333" s="655" t="str">
        <f t="shared" si="5"/>
        <v>千葉県長南町</v>
      </c>
      <c r="O333" s="635">
        <v>10.210000000000001</v>
      </c>
      <c r="P333" s="638">
        <v>10.17</v>
      </c>
      <c r="Q333" s="671">
        <v>10.14</v>
      </c>
      <c r="T333" s="1"/>
      <c r="U333" s="1"/>
      <c r="V333" s="1"/>
      <c r="W333" s="1"/>
      <c r="X333" s="1"/>
    </row>
    <row r="334" spans="5:24">
      <c r="E334" s="2"/>
      <c r="G334" s="7" t="s">
        <v>578</v>
      </c>
      <c r="H334" s="7" t="s">
        <v>1359</v>
      </c>
      <c r="J334" s="11" t="s">
        <v>1256</v>
      </c>
      <c r="K334" s="16">
        <v>0.03</v>
      </c>
      <c r="L334" s="647" t="s">
        <v>618</v>
      </c>
      <c r="M334" s="638" t="s">
        <v>1360</v>
      </c>
      <c r="N334" s="655" t="str">
        <f t="shared" si="5"/>
        <v>神奈川県南足柄市</v>
      </c>
      <c r="O334" s="635">
        <v>10.210000000000001</v>
      </c>
      <c r="P334" s="638">
        <v>10.17</v>
      </c>
      <c r="Q334" s="671">
        <v>10.14</v>
      </c>
      <c r="T334" s="1"/>
      <c r="U334" s="1"/>
      <c r="V334" s="1"/>
      <c r="W334" s="1"/>
      <c r="X334" s="1"/>
    </row>
    <row r="335" spans="5:24">
      <c r="E335" s="2"/>
      <c r="G335" s="7" t="s">
        <v>578</v>
      </c>
      <c r="H335" s="7" t="s">
        <v>1361</v>
      </c>
      <c r="J335" s="11" t="s">
        <v>1256</v>
      </c>
      <c r="K335" s="16">
        <v>0.03</v>
      </c>
      <c r="L335" s="647" t="s">
        <v>618</v>
      </c>
      <c r="M335" s="638" t="s">
        <v>1362</v>
      </c>
      <c r="N335" s="655" t="str">
        <f t="shared" si="5"/>
        <v>神奈川県山北町</v>
      </c>
      <c r="O335" s="635">
        <v>10.210000000000001</v>
      </c>
      <c r="P335" s="638">
        <v>10.17</v>
      </c>
      <c r="Q335" s="671">
        <v>10.14</v>
      </c>
      <c r="T335" s="1"/>
      <c r="U335" s="1"/>
      <c r="V335" s="1"/>
      <c r="W335" s="1"/>
      <c r="X335" s="1"/>
    </row>
    <row r="336" spans="5:24">
      <c r="E336" s="2"/>
      <c r="G336" s="7" t="s">
        <v>578</v>
      </c>
      <c r="H336" s="7" t="s">
        <v>1363</v>
      </c>
      <c r="J336" s="11" t="s">
        <v>1256</v>
      </c>
      <c r="K336" s="16">
        <v>0.03</v>
      </c>
      <c r="L336" s="647" t="s">
        <v>618</v>
      </c>
      <c r="M336" s="638" t="s">
        <v>1364</v>
      </c>
      <c r="N336" s="655" t="str">
        <f t="shared" si="5"/>
        <v>神奈川県箱根町</v>
      </c>
      <c r="O336" s="635">
        <v>10.210000000000001</v>
      </c>
      <c r="P336" s="638">
        <v>10.17</v>
      </c>
      <c r="Q336" s="671">
        <v>10.14</v>
      </c>
      <c r="T336" s="1"/>
      <c r="U336" s="1"/>
      <c r="V336" s="1"/>
      <c r="W336" s="1"/>
      <c r="X336" s="1"/>
    </row>
    <row r="337" spans="5:24">
      <c r="E337" s="2"/>
      <c r="G337" s="7" t="s">
        <v>578</v>
      </c>
      <c r="H337" s="7" t="s">
        <v>1365</v>
      </c>
      <c r="J337" s="11" t="s">
        <v>1256</v>
      </c>
      <c r="K337" s="16">
        <v>0.03</v>
      </c>
      <c r="L337" s="647" t="s">
        <v>623</v>
      </c>
      <c r="M337" s="638" t="s">
        <v>1366</v>
      </c>
      <c r="N337" s="655" t="str">
        <f t="shared" si="5"/>
        <v>新潟県新潟市</v>
      </c>
      <c r="O337" s="635">
        <v>10.210000000000001</v>
      </c>
      <c r="P337" s="638">
        <v>10.17</v>
      </c>
      <c r="Q337" s="671">
        <v>10.14</v>
      </c>
      <c r="T337" s="1"/>
      <c r="U337" s="1"/>
      <c r="V337" s="1"/>
      <c r="W337" s="1"/>
      <c r="X337" s="1"/>
    </row>
    <row r="338" spans="5:24">
      <c r="E338" s="2"/>
      <c r="G338" s="7" t="s">
        <v>578</v>
      </c>
      <c r="H338" s="7" t="s">
        <v>1367</v>
      </c>
      <c r="J338" s="11" t="s">
        <v>1256</v>
      </c>
      <c r="K338" s="16">
        <v>0.03</v>
      </c>
      <c r="L338" s="647" t="s">
        <v>628</v>
      </c>
      <c r="M338" s="638" t="s">
        <v>1368</v>
      </c>
      <c r="N338" s="655" t="str">
        <f t="shared" si="5"/>
        <v>富山県富山市</v>
      </c>
      <c r="O338" s="635">
        <v>10.210000000000001</v>
      </c>
      <c r="P338" s="638">
        <v>10.17</v>
      </c>
      <c r="Q338" s="671">
        <v>10.14</v>
      </c>
      <c r="T338" s="1"/>
      <c r="U338" s="1"/>
      <c r="V338" s="1"/>
      <c r="W338" s="1"/>
      <c r="X338" s="1"/>
    </row>
    <row r="339" spans="5:24">
      <c r="E339" s="2"/>
      <c r="G339" s="7" t="s">
        <v>578</v>
      </c>
      <c r="H339" s="7" t="s">
        <v>1369</v>
      </c>
      <c r="J339" s="11" t="s">
        <v>1256</v>
      </c>
      <c r="K339" s="16">
        <v>0.03</v>
      </c>
      <c r="L339" s="647" t="s">
        <v>633</v>
      </c>
      <c r="M339" s="638" t="s">
        <v>1370</v>
      </c>
      <c r="N339" s="655" t="str">
        <f t="shared" si="5"/>
        <v>石川県金沢市</v>
      </c>
      <c r="O339" s="635">
        <v>10.210000000000001</v>
      </c>
      <c r="P339" s="638">
        <v>10.17</v>
      </c>
      <c r="Q339" s="671">
        <v>10.14</v>
      </c>
      <c r="T339" s="1"/>
      <c r="U339" s="1"/>
      <c r="V339" s="1"/>
      <c r="W339" s="1"/>
      <c r="X339" s="1"/>
    </row>
    <row r="340" spans="5:24">
      <c r="E340" s="2"/>
      <c r="G340" s="7" t="s">
        <v>578</v>
      </c>
      <c r="H340" s="7" t="s">
        <v>1371</v>
      </c>
      <c r="J340" s="11" t="s">
        <v>1256</v>
      </c>
      <c r="K340" s="16">
        <v>0.03</v>
      </c>
      <c r="L340" s="647" t="s">
        <v>633</v>
      </c>
      <c r="M340" s="638" t="s">
        <v>1372</v>
      </c>
      <c r="N340" s="655" t="str">
        <f t="shared" si="5"/>
        <v>石川県内灘町</v>
      </c>
      <c r="O340" s="635">
        <v>10.210000000000001</v>
      </c>
      <c r="P340" s="638">
        <v>10.17</v>
      </c>
      <c r="Q340" s="671">
        <v>10.14</v>
      </c>
      <c r="T340" s="1"/>
      <c r="U340" s="1"/>
      <c r="V340" s="1"/>
      <c r="W340" s="1"/>
      <c r="X340" s="1"/>
    </row>
    <row r="341" spans="5:24">
      <c r="E341" s="2"/>
      <c r="G341" s="7" t="s">
        <v>578</v>
      </c>
      <c r="H341" s="7" t="s">
        <v>1373</v>
      </c>
      <c r="J341" s="11" t="s">
        <v>1256</v>
      </c>
      <c r="K341" s="16">
        <v>0.03</v>
      </c>
      <c r="L341" s="647" t="s">
        <v>638</v>
      </c>
      <c r="M341" s="638" t="s">
        <v>1374</v>
      </c>
      <c r="N341" s="655" t="str">
        <f t="shared" si="5"/>
        <v>福井県福井市</v>
      </c>
      <c r="O341" s="635">
        <v>10.210000000000001</v>
      </c>
      <c r="P341" s="638">
        <v>10.17</v>
      </c>
      <c r="Q341" s="671">
        <v>10.14</v>
      </c>
      <c r="T341" s="1"/>
      <c r="U341" s="1"/>
      <c r="V341" s="1"/>
      <c r="W341" s="1"/>
      <c r="X341" s="1"/>
    </row>
    <row r="342" spans="5:24">
      <c r="E342" s="2"/>
      <c r="G342" s="7" t="s">
        <v>578</v>
      </c>
      <c r="H342" s="7" t="s">
        <v>1375</v>
      </c>
      <c r="J342" s="11" t="s">
        <v>1256</v>
      </c>
      <c r="K342" s="16">
        <v>0.03</v>
      </c>
      <c r="L342" s="647" t="s">
        <v>643</v>
      </c>
      <c r="M342" s="638" t="s">
        <v>1376</v>
      </c>
      <c r="N342" s="655" t="str">
        <f t="shared" si="5"/>
        <v>山梨県甲府市</v>
      </c>
      <c r="O342" s="635">
        <v>10.210000000000001</v>
      </c>
      <c r="P342" s="638">
        <v>10.17</v>
      </c>
      <c r="Q342" s="671">
        <v>10.14</v>
      </c>
      <c r="T342" s="1"/>
      <c r="U342" s="1"/>
      <c r="V342" s="1"/>
      <c r="W342" s="1"/>
      <c r="X342" s="1"/>
    </row>
    <row r="343" spans="5:24">
      <c r="E343" s="2"/>
      <c r="G343" s="7" t="s">
        <v>578</v>
      </c>
      <c r="H343" s="7" t="s">
        <v>1377</v>
      </c>
      <c r="J343" s="11" t="s">
        <v>1256</v>
      </c>
      <c r="K343" s="16">
        <v>0.03</v>
      </c>
      <c r="L343" s="647" t="s">
        <v>643</v>
      </c>
      <c r="M343" s="638" t="s">
        <v>1378</v>
      </c>
      <c r="N343" s="655" t="str">
        <f t="shared" si="5"/>
        <v>山梨県南アルプス市</v>
      </c>
      <c r="O343" s="635">
        <v>10.210000000000001</v>
      </c>
      <c r="P343" s="638">
        <v>10.17</v>
      </c>
      <c r="Q343" s="671">
        <v>10.14</v>
      </c>
      <c r="T343" s="1"/>
      <c r="U343" s="1"/>
      <c r="V343" s="1"/>
      <c r="W343" s="1"/>
      <c r="X343" s="1"/>
    </row>
    <row r="344" spans="5:24">
      <c r="E344" s="2"/>
      <c r="G344" s="7" t="s">
        <v>578</v>
      </c>
      <c r="H344" s="7" t="s">
        <v>1379</v>
      </c>
      <c r="J344" s="11" t="s">
        <v>1256</v>
      </c>
      <c r="K344" s="16">
        <v>0.03</v>
      </c>
      <c r="L344" s="647" t="s">
        <v>643</v>
      </c>
      <c r="M344" s="638" t="s">
        <v>1380</v>
      </c>
      <c r="N344" s="655" t="str">
        <f t="shared" si="5"/>
        <v>山梨県南部町</v>
      </c>
      <c r="O344" s="635">
        <v>10.210000000000001</v>
      </c>
      <c r="P344" s="638">
        <v>10.17</v>
      </c>
      <c r="Q344" s="671">
        <v>10.14</v>
      </c>
      <c r="T344" s="1"/>
      <c r="U344" s="1"/>
      <c r="V344" s="1"/>
      <c r="W344" s="1"/>
      <c r="X344" s="1"/>
    </row>
    <row r="345" spans="5:24">
      <c r="E345" s="2"/>
      <c r="G345" s="7" t="s">
        <v>578</v>
      </c>
      <c r="H345" s="7" t="s">
        <v>1381</v>
      </c>
      <c r="J345" s="11" t="s">
        <v>1256</v>
      </c>
      <c r="K345" s="16">
        <v>0.03</v>
      </c>
      <c r="L345" s="647" t="s">
        <v>648</v>
      </c>
      <c r="M345" s="638" t="s">
        <v>1382</v>
      </c>
      <c r="N345" s="655" t="str">
        <f t="shared" si="5"/>
        <v>長野県長野市</v>
      </c>
      <c r="O345" s="635">
        <v>10.210000000000001</v>
      </c>
      <c r="P345" s="638">
        <v>10.17</v>
      </c>
      <c r="Q345" s="671">
        <v>10.14</v>
      </c>
      <c r="T345" s="1"/>
      <c r="U345" s="1"/>
      <c r="V345" s="1"/>
      <c r="W345" s="1"/>
      <c r="X345" s="1"/>
    </row>
    <row r="346" spans="5:24">
      <c r="E346" s="2"/>
      <c r="G346" s="7" t="s">
        <v>578</v>
      </c>
      <c r="H346" s="7" t="s">
        <v>1383</v>
      </c>
      <c r="J346" s="11" t="s">
        <v>1256</v>
      </c>
      <c r="K346" s="16">
        <v>0.03</v>
      </c>
      <c r="L346" s="647" t="s">
        <v>648</v>
      </c>
      <c r="M346" s="638" t="s">
        <v>1384</v>
      </c>
      <c r="N346" s="655" t="str">
        <f t="shared" si="5"/>
        <v>長野県松本市</v>
      </c>
      <c r="O346" s="635">
        <v>10.210000000000001</v>
      </c>
      <c r="P346" s="638">
        <v>10.17</v>
      </c>
      <c r="Q346" s="671">
        <v>10.14</v>
      </c>
      <c r="T346" s="1"/>
      <c r="U346" s="1"/>
      <c r="V346" s="1"/>
      <c r="W346" s="1"/>
      <c r="X346" s="1"/>
    </row>
    <row r="347" spans="5:24">
      <c r="E347" s="2"/>
      <c r="G347" s="7" t="s">
        <v>578</v>
      </c>
      <c r="H347" s="7" t="s">
        <v>1385</v>
      </c>
      <c r="J347" s="11" t="s">
        <v>1256</v>
      </c>
      <c r="K347" s="16">
        <v>0.03</v>
      </c>
      <c r="L347" s="647" t="s">
        <v>648</v>
      </c>
      <c r="M347" s="638" t="s">
        <v>1386</v>
      </c>
      <c r="N347" s="655" t="str">
        <f t="shared" si="5"/>
        <v>長野県塩尻市</v>
      </c>
      <c r="O347" s="635">
        <v>10.210000000000001</v>
      </c>
      <c r="P347" s="638">
        <v>10.17</v>
      </c>
      <c r="Q347" s="671">
        <v>10.14</v>
      </c>
      <c r="T347" s="1"/>
      <c r="U347" s="1"/>
      <c r="V347" s="1"/>
      <c r="W347" s="1"/>
      <c r="X347" s="1"/>
    </row>
    <row r="348" spans="5:24">
      <c r="E348" s="2"/>
      <c r="G348" s="7" t="s">
        <v>578</v>
      </c>
      <c r="H348" s="7" t="s">
        <v>1387</v>
      </c>
      <c r="J348" s="11" t="s">
        <v>1256</v>
      </c>
      <c r="K348" s="16">
        <v>0.03</v>
      </c>
      <c r="L348" s="647" t="s">
        <v>653</v>
      </c>
      <c r="M348" s="638" t="s">
        <v>1388</v>
      </c>
      <c r="N348" s="655" t="str">
        <f t="shared" si="5"/>
        <v>岐阜県大垣市</v>
      </c>
      <c r="O348" s="635">
        <v>10.210000000000001</v>
      </c>
      <c r="P348" s="638">
        <v>10.17</v>
      </c>
      <c r="Q348" s="671">
        <v>10.14</v>
      </c>
      <c r="T348" s="1"/>
      <c r="U348" s="1"/>
      <c r="V348" s="1"/>
      <c r="W348" s="1"/>
      <c r="X348" s="1"/>
    </row>
    <row r="349" spans="5:24">
      <c r="E349" s="2"/>
      <c r="G349" s="7" t="s">
        <v>578</v>
      </c>
      <c r="H349" s="7" t="s">
        <v>1389</v>
      </c>
      <c r="J349" s="11" t="s">
        <v>1256</v>
      </c>
      <c r="K349" s="16">
        <v>0.03</v>
      </c>
      <c r="L349" s="647" t="s">
        <v>653</v>
      </c>
      <c r="M349" s="638" t="s">
        <v>1390</v>
      </c>
      <c r="N349" s="655" t="str">
        <f t="shared" si="5"/>
        <v>岐阜県多治見市</v>
      </c>
      <c r="O349" s="635">
        <v>10.210000000000001</v>
      </c>
      <c r="P349" s="638">
        <v>10.17</v>
      </c>
      <c r="Q349" s="671">
        <v>10.14</v>
      </c>
      <c r="T349" s="1"/>
      <c r="U349" s="1"/>
      <c r="V349" s="1"/>
      <c r="W349" s="1"/>
      <c r="X349" s="1"/>
    </row>
    <row r="350" spans="5:24">
      <c r="E350" s="2"/>
      <c r="G350" s="7" t="s">
        <v>578</v>
      </c>
      <c r="H350" s="7" t="s">
        <v>1391</v>
      </c>
      <c r="J350" s="11" t="s">
        <v>1256</v>
      </c>
      <c r="K350" s="16">
        <v>0.03</v>
      </c>
      <c r="L350" s="647" t="s">
        <v>653</v>
      </c>
      <c r="M350" s="638" t="s">
        <v>1392</v>
      </c>
      <c r="N350" s="655" t="str">
        <f t="shared" si="5"/>
        <v>岐阜県美濃加茂市</v>
      </c>
      <c r="O350" s="635">
        <v>10.210000000000001</v>
      </c>
      <c r="P350" s="638">
        <v>10.17</v>
      </c>
      <c r="Q350" s="671">
        <v>10.14</v>
      </c>
      <c r="T350" s="1"/>
      <c r="U350" s="1"/>
      <c r="V350" s="1"/>
      <c r="W350" s="1"/>
      <c r="X350" s="1"/>
    </row>
    <row r="351" spans="5:24">
      <c r="E351" s="2"/>
      <c r="G351" s="7" t="s">
        <v>578</v>
      </c>
      <c r="H351" s="7" t="s">
        <v>1393</v>
      </c>
      <c r="J351" s="11" t="s">
        <v>1256</v>
      </c>
      <c r="K351" s="16">
        <v>0.03</v>
      </c>
      <c r="L351" s="647" t="s">
        <v>653</v>
      </c>
      <c r="M351" s="638" t="s">
        <v>1394</v>
      </c>
      <c r="N351" s="655" t="str">
        <f t="shared" si="5"/>
        <v>岐阜県各務原市</v>
      </c>
      <c r="O351" s="635">
        <v>10.210000000000001</v>
      </c>
      <c r="P351" s="638">
        <v>10.17</v>
      </c>
      <c r="Q351" s="671">
        <v>10.14</v>
      </c>
      <c r="T351" s="1"/>
      <c r="U351" s="1"/>
      <c r="V351" s="1"/>
      <c r="W351" s="1"/>
      <c r="X351" s="1"/>
    </row>
    <row r="352" spans="5:24">
      <c r="E352" s="2"/>
      <c r="G352" s="7" t="s">
        <v>578</v>
      </c>
      <c r="H352" s="7" t="s">
        <v>1395</v>
      </c>
      <c r="J352" s="11" t="s">
        <v>1256</v>
      </c>
      <c r="K352" s="16">
        <v>0.03</v>
      </c>
      <c r="L352" s="647" t="s">
        <v>653</v>
      </c>
      <c r="M352" s="638" t="s">
        <v>1396</v>
      </c>
      <c r="N352" s="655" t="str">
        <f t="shared" si="5"/>
        <v>岐阜県可児市</v>
      </c>
      <c r="O352" s="635">
        <v>10.210000000000001</v>
      </c>
      <c r="P352" s="638">
        <v>10.17</v>
      </c>
      <c r="Q352" s="671">
        <v>10.14</v>
      </c>
      <c r="T352" s="1"/>
      <c r="U352" s="1"/>
      <c r="V352" s="1"/>
      <c r="W352" s="1"/>
      <c r="X352" s="1"/>
    </row>
    <row r="353" spans="5:24">
      <c r="E353" s="2"/>
      <c r="G353" s="7" t="s">
        <v>578</v>
      </c>
      <c r="H353" s="7" t="s">
        <v>1397</v>
      </c>
      <c r="J353" s="11" t="s">
        <v>1256</v>
      </c>
      <c r="K353" s="16">
        <v>0.03</v>
      </c>
      <c r="L353" s="647" t="s">
        <v>658</v>
      </c>
      <c r="M353" s="638" t="s">
        <v>1398</v>
      </c>
      <c r="N353" s="655" t="str">
        <f t="shared" si="5"/>
        <v>静岡県浜松市</v>
      </c>
      <c r="O353" s="635">
        <v>10.210000000000001</v>
      </c>
      <c r="P353" s="638">
        <v>10.17</v>
      </c>
      <c r="Q353" s="671">
        <v>10.14</v>
      </c>
      <c r="T353" s="1"/>
      <c r="U353" s="1"/>
      <c r="V353" s="1"/>
      <c r="W353" s="1"/>
      <c r="X353" s="1"/>
    </row>
    <row r="354" spans="5:24">
      <c r="E354" s="2"/>
      <c r="G354" s="7" t="s">
        <v>578</v>
      </c>
      <c r="H354" s="7" t="s">
        <v>1399</v>
      </c>
      <c r="J354" s="11" t="s">
        <v>1256</v>
      </c>
      <c r="K354" s="16">
        <v>0.03</v>
      </c>
      <c r="L354" s="647" t="s">
        <v>658</v>
      </c>
      <c r="M354" s="638" t="s">
        <v>1400</v>
      </c>
      <c r="N354" s="655" t="str">
        <f t="shared" si="5"/>
        <v>静岡県沼津市</v>
      </c>
      <c r="O354" s="635">
        <v>10.210000000000001</v>
      </c>
      <c r="P354" s="638">
        <v>10.17</v>
      </c>
      <c r="Q354" s="671">
        <v>10.14</v>
      </c>
      <c r="T354" s="1"/>
      <c r="U354" s="1"/>
      <c r="V354" s="1"/>
      <c r="W354" s="1"/>
      <c r="X354" s="1"/>
    </row>
    <row r="355" spans="5:24">
      <c r="E355" s="2"/>
      <c r="G355" s="7" t="s">
        <v>578</v>
      </c>
      <c r="H355" s="7" t="s">
        <v>1401</v>
      </c>
      <c r="J355" s="11" t="s">
        <v>1256</v>
      </c>
      <c r="K355" s="16">
        <v>0.03</v>
      </c>
      <c r="L355" s="647" t="s">
        <v>658</v>
      </c>
      <c r="M355" s="638" t="s">
        <v>1402</v>
      </c>
      <c r="N355" s="655" t="str">
        <f t="shared" si="5"/>
        <v>静岡県三島市</v>
      </c>
      <c r="O355" s="635">
        <v>10.210000000000001</v>
      </c>
      <c r="P355" s="638">
        <v>10.17</v>
      </c>
      <c r="Q355" s="671">
        <v>10.14</v>
      </c>
      <c r="T355" s="1"/>
      <c r="U355" s="1"/>
      <c r="V355" s="1"/>
      <c r="W355" s="1"/>
      <c r="X355" s="1"/>
    </row>
    <row r="356" spans="5:24">
      <c r="E356" s="2"/>
      <c r="G356" s="7" t="s">
        <v>584</v>
      </c>
      <c r="H356" s="7" t="s">
        <v>1403</v>
      </c>
      <c r="J356" s="11" t="s">
        <v>1256</v>
      </c>
      <c r="K356" s="16">
        <v>0.03</v>
      </c>
      <c r="L356" s="647" t="s">
        <v>658</v>
      </c>
      <c r="M356" s="638" t="s">
        <v>1404</v>
      </c>
      <c r="N356" s="655" t="str">
        <f t="shared" si="5"/>
        <v>静岡県富士宮市</v>
      </c>
      <c r="O356" s="635">
        <v>10.210000000000001</v>
      </c>
      <c r="P356" s="638">
        <v>10.17</v>
      </c>
      <c r="Q356" s="671">
        <v>10.14</v>
      </c>
      <c r="T356" s="1"/>
      <c r="U356" s="1"/>
      <c r="V356" s="1"/>
      <c r="W356" s="1"/>
      <c r="X356" s="1"/>
    </row>
    <row r="357" spans="5:24">
      <c r="E357" s="2"/>
      <c r="G357" s="7" t="s">
        <v>584</v>
      </c>
      <c r="H357" s="7" t="s">
        <v>1405</v>
      </c>
      <c r="J357" s="11" t="s">
        <v>1256</v>
      </c>
      <c r="K357" s="16">
        <v>0.03</v>
      </c>
      <c r="L357" s="647" t="s">
        <v>658</v>
      </c>
      <c r="M357" s="638" t="s">
        <v>1406</v>
      </c>
      <c r="N357" s="655" t="str">
        <f t="shared" si="5"/>
        <v>静岡県島田市</v>
      </c>
      <c r="O357" s="635">
        <v>10.210000000000001</v>
      </c>
      <c r="P357" s="638">
        <v>10.17</v>
      </c>
      <c r="Q357" s="671">
        <v>10.14</v>
      </c>
      <c r="T357" s="1"/>
      <c r="U357" s="1"/>
      <c r="V357" s="1"/>
      <c r="W357" s="1"/>
      <c r="X357" s="1"/>
    </row>
    <row r="358" spans="5:24">
      <c r="E358" s="2"/>
      <c r="G358" s="7" t="s">
        <v>584</v>
      </c>
      <c r="H358" s="7" t="s">
        <v>1407</v>
      </c>
      <c r="J358" s="11" t="s">
        <v>1256</v>
      </c>
      <c r="K358" s="16">
        <v>0.03</v>
      </c>
      <c r="L358" s="647" t="s">
        <v>658</v>
      </c>
      <c r="M358" s="638" t="s">
        <v>1408</v>
      </c>
      <c r="N358" s="655" t="str">
        <f t="shared" si="5"/>
        <v>静岡県富士市</v>
      </c>
      <c r="O358" s="635">
        <v>10.210000000000001</v>
      </c>
      <c r="P358" s="638">
        <v>10.17</v>
      </c>
      <c r="Q358" s="671">
        <v>10.14</v>
      </c>
      <c r="T358" s="1"/>
      <c r="U358" s="1"/>
      <c r="V358" s="1"/>
      <c r="W358" s="1"/>
      <c r="X358" s="1"/>
    </row>
    <row r="359" spans="5:24">
      <c r="E359" s="2"/>
      <c r="G359" s="7" t="s">
        <v>584</v>
      </c>
      <c r="H359" s="7" t="s">
        <v>1409</v>
      </c>
      <c r="J359" s="11" t="s">
        <v>1256</v>
      </c>
      <c r="K359" s="16">
        <v>0.03</v>
      </c>
      <c r="L359" s="647" t="s">
        <v>658</v>
      </c>
      <c r="M359" s="638" t="s">
        <v>1410</v>
      </c>
      <c r="N359" s="655" t="str">
        <f t="shared" si="5"/>
        <v>静岡県磐田市</v>
      </c>
      <c r="O359" s="635">
        <v>10.210000000000001</v>
      </c>
      <c r="P359" s="638">
        <v>10.17</v>
      </c>
      <c r="Q359" s="671">
        <v>10.14</v>
      </c>
      <c r="T359" s="1"/>
      <c r="U359" s="1"/>
      <c r="V359" s="1"/>
      <c r="W359" s="1"/>
      <c r="X359" s="1"/>
    </row>
    <row r="360" spans="5:24">
      <c r="E360" s="2"/>
      <c r="G360" s="7" t="s">
        <v>584</v>
      </c>
      <c r="H360" s="7" t="s">
        <v>1411</v>
      </c>
      <c r="J360" s="11" t="s">
        <v>1256</v>
      </c>
      <c r="K360" s="16">
        <v>0.03</v>
      </c>
      <c r="L360" s="647" t="s">
        <v>658</v>
      </c>
      <c r="M360" s="638" t="s">
        <v>1412</v>
      </c>
      <c r="N360" s="655" t="str">
        <f t="shared" si="5"/>
        <v>静岡県焼津市</v>
      </c>
      <c r="O360" s="635">
        <v>10.210000000000001</v>
      </c>
      <c r="P360" s="638">
        <v>10.17</v>
      </c>
      <c r="Q360" s="671">
        <v>10.14</v>
      </c>
      <c r="T360" s="1"/>
      <c r="U360" s="1"/>
      <c r="V360" s="1"/>
      <c r="W360" s="1"/>
      <c r="X360" s="1"/>
    </row>
    <row r="361" spans="5:24">
      <c r="E361" s="2"/>
      <c r="G361" s="7" t="s">
        <v>584</v>
      </c>
      <c r="H361" s="7" t="s">
        <v>1413</v>
      </c>
      <c r="J361" s="11" t="s">
        <v>1256</v>
      </c>
      <c r="K361" s="16">
        <v>0.03</v>
      </c>
      <c r="L361" s="647" t="s">
        <v>658</v>
      </c>
      <c r="M361" s="638" t="s">
        <v>1414</v>
      </c>
      <c r="N361" s="655" t="str">
        <f t="shared" si="5"/>
        <v>静岡県掛川市</v>
      </c>
      <c r="O361" s="635">
        <v>10.210000000000001</v>
      </c>
      <c r="P361" s="638">
        <v>10.17</v>
      </c>
      <c r="Q361" s="671">
        <v>10.14</v>
      </c>
      <c r="T361" s="1"/>
      <c r="U361" s="1"/>
      <c r="V361" s="1"/>
      <c r="W361" s="1"/>
      <c r="X361" s="1"/>
    </row>
    <row r="362" spans="5:24">
      <c r="E362" s="2"/>
      <c r="G362" s="7" t="s">
        <v>584</v>
      </c>
      <c r="H362" s="7" t="s">
        <v>1415</v>
      </c>
      <c r="J362" s="11" t="s">
        <v>1256</v>
      </c>
      <c r="K362" s="16">
        <v>0.03</v>
      </c>
      <c r="L362" s="647" t="s">
        <v>658</v>
      </c>
      <c r="M362" s="638" t="s">
        <v>1416</v>
      </c>
      <c r="N362" s="655" t="str">
        <f t="shared" si="5"/>
        <v>静岡県藤枝市</v>
      </c>
      <c r="O362" s="635">
        <v>10.210000000000001</v>
      </c>
      <c r="P362" s="638">
        <v>10.17</v>
      </c>
      <c r="Q362" s="671">
        <v>10.14</v>
      </c>
      <c r="T362" s="1"/>
      <c r="U362" s="1"/>
      <c r="V362" s="1"/>
      <c r="W362" s="1"/>
      <c r="X362" s="1"/>
    </row>
    <row r="363" spans="5:24">
      <c r="E363" s="2"/>
      <c r="G363" s="7" t="s">
        <v>584</v>
      </c>
      <c r="H363" s="7" t="s">
        <v>1417</v>
      </c>
      <c r="J363" s="11" t="s">
        <v>1256</v>
      </c>
      <c r="K363" s="16">
        <v>0.03</v>
      </c>
      <c r="L363" s="647" t="s">
        <v>658</v>
      </c>
      <c r="M363" s="638" t="s">
        <v>1418</v>
      </c>
      <c r="N363" s="655" t="str">
        <f t="shared" si="5"/>
        <v>静岡県御殿場市</v>
      </c>
      <c r="O363" s="635">
        <v>10.210000000000001</v>
      </c>
      <c r="P363" s="638">
        <v>10.17</v>
      </c>
      <c r="Q363" s="671">
        <v>10.14</v>
      </c>
      <c r="T363" s="1"/>
      <c r="U363" s="1"/>
      <c r="V363" s="1"/>
      <c r="W363" s="1"/>
      <c r="X363" s="1"/>
    </row>
    <row r="364" spans="5:24">
      <c r="E364" s="2"/>
      <c r="G364" s="7" t="s">
        <v>584</v>
      </c>
      <c r="H364" s="7" t="s">
        <v>1419</v>
      </c>
      <c r="J364" s="11" t="s">
        <v>1256</v>
      </c>
      <c r="K364" s="16">
        <v>0.03</v>
      </c>
      <c r="L364" s="647" t="s">
        <v>658</v>
      </c>
      <c r="M364" s="638" t="s">
        <v>1420</v>
      </c>
      <c r="N364" s="655" t="str">
        <f t="shared" si="5"/>
        <v>静岡県袋井市</v>
      </c>
      <c r="O364" s="635">
        <v>10.210000000000001</v>
      </c>
      <c r="P364" s="638">
        <v>10.17</v>
      </c>
      <c r="Q364" s="671">
        <v>10.14</v>
      </c>
      <c r="T364" s="1"/>
      <c r="U364" s="1"/>
      <c r="V364" s="1"/>
      <c r="W364" s="1"/>
      <c r="X364" s="1"/>
    </row>
    <row r="365" spans="5:24">
      <c r="E365" s="2"/>
      <c r="G365" s="7" t="s">
        <v>584</v>
      </c>
      <c r="H365" s="7" t="s">
        <v>1421</v>
      </c>
      <c r="J365" s="11" t="s">
        <v>1256</v>
      </c>
      <c r="K365" s="16">
        <v>0.03</v>
      </c>
      <c r="L365" s="647" t="s">
        <v>658</v>
      </c>
      <c r="M365" s="638" t="s">
        <v>1422</v>
      </c>
      <c r="N365" s="655" t="str">
        <f t="shared" si="5"/>
        <v>静岡県裾野市</v>
      </c>
      <c r="O365" s="635">
        <v>10.210000000000001</v>
      </c>
      <c r="P365" s="638">
        <v>10.17</v>
      </c>
      <c r="Q365" s="671">
        <v>10.14</v>
      </c>
      <c r="T365" s="1"/>
      <c r="U365" s="1"/>
      <c r="V365" s="1"/>
      <c r="W365" s="1"/>
      <c r="X365" s="1"/>
    </row>
    <row r="366" spans="5:24">
      <c r="E366" s="2"/>
      <c r="G366" s="7" t="s">
        <v>584</v>
      </c>
      <c r="H366" s="7" t="s">
        <v>1423</v>
      </c>
      <c r="J366" s="11" t="s">
        <v>1256</v>
      </c>
      <c r="K366" s="16">
        <v>0.03</v>
      </c>
      <c r="L366" s="647" t="s">
        <v>658</v>
      </c>
      <c r="M366" s="638" t="s">
        <v>1424</v>
      </c>
      <c r="N366" s="655" t="str">
        <f t="shared" si="5"/>
        <v>静岡県函南町</v>
      </c>
      <c r="O366" s="635">
        <v>10.210000000000001</v>
      </c>
      <c r="P366" s="638">
        <v>10.17</v>
      </c>
      <c r="Q366" s="671">
        <v>10.14</v>
      </c>
      <c r="T366" s="1"/>
      <c r="U366" s="1"/>
      <c r="V366" s="1"/>
      <c r="W366" s="1"/>
      <c r="X366" s="1"/>
    </row>
    <row r="367" spans="5:24">
      <c r="E367" s="2"/>
      <c r="G367" s="7" t="s">
        <v>584</v>
      </c>
      <c r="H367" s="7" t="s">
        <v>716</v>
      </c>
      <c r="J367" s="11" t="s">
        <v>1256</v>
      </c>
      <c r="K367" s="16">
        <v>0.03</v>
      </c>
      <c r="L367" s="647" t="s">
        <v>658</v>
      </c>
      <c r="M367" s="638" t="s">
        <v>1425</v>
      </c>
      <c r="N367" s="655" t="str">
        <f t="shared" si="5"/>
        <v>静岡県清水町</v>
      </c>
      <c r="O367" s="635">
        <v>10.210000000000001</v>
      </c>
      <c r="P367" s="638">
        <v>10.17</v>
      </c>
      <c r="Q367" s="671">
        <v>10.14</v>
      </c>
      <c r="T367" s="1"/>
      <c r="U367" s="1"/>
      <c r="V367" s="1"/>
      <c r="W367" s="1"/>
      <c r="X367" s="1"/>
    </row>
    <row r="368" spans="5:24">
      <c r="E368" s="2"/>
      <c r="G368" s="7" t="s">
        <v>584</v>
      </c>
      <c r="H368" s="7" t="s">
        <v>1426</v>
      </c>
      <c r="J368" s="11" t="s">
        <v>1256</v>
      </c>
      <c r="K368" s="16">
        <v>0.03</v>
      </c>
      <c r="L368" s="647" t="s">
        <v>658</v>
      </c>
      <c r="M368" s="638" t="s">
        <v>1427</v>
      </c>
      <c r="N368" s="655" t="str">
        <f t="shared" si="5"/>
        <v>静岡県長泉町</v>
      </c>
      <c r="O368" s="635">
        <v>10.210000000000001</v>
      </c>
      <c r="P368" s="638">
        <v>10.17</v>
      </c>
      <c r="Q368" s="671">
        <v>10.14</v>
      </c>
      <c r="T368" s="1"/>
      <c r="U368" s="1"/>
      <c r="V368" s="1"/>
      <c r="W368" s="1"/>
      <c r="X368" s="1"/>
    </row>
    <row r="369" spans="5:24">
      <c r="E369" s="2"/>
      <c r="G369" s="7" t="s">
        <v>584</v>
      </c>
      <c r="H369" s="7" t="s">
        <v>1428</v>
      </c>
      <c r="J369" s="11" t="s">
        <v>1256</v>
      </c>
      <c r="K369" s="16">
        <v>0.03</v>
      </c>
      <c r="L369" s="647" t="s">
        <v>658</v>
      </c>
      <c r="M369" s="638" t="s">
        <v>1429</v>
      </c>
      <c r="N369" s="655" t="str">
        <f t="shared" si="5"/>
        <v>静岡県小山町</v>
      </c>
      <c r="O369" s="635">
        <v>10.210000000000001</v>
      </c>
      <c r="P369" s="638">
        <v>10.17</v>
      </c>
      <c r="Q369" s="671">
        <v>10.14</v>
      </c>
      <c r="T369" s="1"/>
      <c r="U369" s="1"/>
      <c r="V369" s="1"/>
      <c r="W369" s="1"/>
      <c r="X369" s="1"/>
    </row>
    <row r="370" spans="5:24">
      <c r="E370" s="2"/>
      <c r="G370" s="7" t="s">
        <v>584</v>
      </c>
      <c r="H370" s="7" t="s">
        <v>1430</v>
      </c>
      <c r="J370" s="11" t="s">
        <v>1256</v>
      </c>
      <c r="K370" s="16">
        <v>0.03</v>
      </c>
      <c r="L370" s="647" t="s">
        <v>658</v>
      </c>
      <c r="M370" s="638" t="s">
        <v>1431</v>
      </c>
      <c r="N370" s="655" t="str">
        <f t="shared" si="5"/>
        <v>静岡県川根本町</v>
      </c>
      <c r="O370" s="635">
        <v>10.210000000000001</v>
      </c>
      <c r="P370" s="638">
        <v>10.17</v>
      </c>
      <c r="Q370" s="671">
        <v>10.14</v>
      </c>
      <c r="T370" s="1"/>
      <c r="U370" s="1"/>
      <c r="V370" s="1"/>
      <c r="W370" s="1"/>
      <c r="X370" s="1"/>
    </row>
    <row r="371" spans="5:24">
      <c r="E371" s="2"/>
      <c r="G371" s="7" t="s">
        <v>584</v>
      </c>
      <c r="H371" s="7" t="s">
        <v>1432</v>
      </c>
      <c r="J371" s="11" t="s">
        <v>1256</v>
      </c>
      <c r="K371" s="16">
        <v>0.03</v>
      </c>
      <c r="L371" s="647" t="s">
        <v>658</v>
      </c>
      <c r="M371" s="638" t="s">
        <v>1433</v>
      </c>
      <c r="N371" s="655" t="str">
        <f t="shared" si="5"/>
        <v>静岡県森町</v>
      </c>
      <c r="O371" s="635">
        <v>10.210000000000001</v>
      </c>
      <c r="P371" s="638">
        <v>10.17</v>
      </c>
      <c r="Q371" s="671">
        <v>10.14</v>
      </c>
      <c r="T371" s="1"/>
      <c r="U371" s="1"/>
      <c r="V371" s="1"/>
      <c r="W371" s="1"/>
      <c r="X371" s="1"/>
    </row>
    <row r="372" spans="5:24">
      <c r="E372" s="2"/>
      <c r="G372" s="7" t="s">
        <v>584</v>
      </c>
      <c r="H372" s="7" t="s">
        <v>1434</v>
      </c>
      <c r="J372" s="11" t="s">
        <v>1256</v>
      </c>
      <c r="K372" s="16">
        <v>0.03</v>
      </c>
      <c r="L372" s="647" t="s">
        <v>663</v>
      </c>
      <c r="M372" s="638" t="s">
        <v>1435</v>
      </c>
      <c r="N372" s="655" t="str">
        <f t="shared" si="5"/>
        <v>愛知県豊橋市</v>
      </c>
      <c r="O372" s="635">
        <v>10.210000000000001</v>
      </c>
      <c r="P372" s="638">
        <v>10.17</v>
      </c>
      <c r="Q372" s="671">
        <v>10.14</v>
      </c>
      <c r="T372" s="1"/>
      <c r="U372" s="1"/>
      <c r="V372" s="1"/>
      <c r="W372" s="1"/>
      <c r="X372" s="1"/>
    </row>
    <row r="373" spans="5:24">
      <c r="E373" s="2"/>
      <c r="G373" s="7" t="s">
        <v>584</v>
      </c>
      <c r="H373" s="7" t="s">
        <v>1436</v>
      </c>
      <c r="J373" s="11" t="s">
        <v>1256</v>
      </c>
      <c r="K373" s="16">
        <v>0.03</v>
      </c>
      <c r="L373" s="647" t="s">
        <v>663</v>
      </c>
      <c r="M373" s="638" t="s">
        <v>1437</v>
      </c>
      <c r="N373" s="655" t="str">
        <f t="shared" si="5"/>
        <v>愛知県半田市</v>
      </c>
      <c r="O373" s="635">
        <v>10.210000000000001</v>
      </c>
      <c r="P373" s="638">
        <v>10.17</v>
      </c>
      <c r="Q373" s="671">
        <v>10.14</v>
      </c>
      <c r="T373" s="1"/>
      <c r="U373" s="1"/>
      <c r="V373" s="1"/>
      <c r="W373" s="1"/>
      <c r="X373" s="1"/>
    </row>
    <row r="374" spans="5:24">
      <c r="E374" s="2"/>
      <c r="G374" s="7" t="s">
        <v>584</v>
      </c>
      <c r="H374" s="7" t="s">
        <v>1438</v>
      </c>
      <c r="J374" s="11" t="s">
        <v>1256</v>
      </c>
      <c r="K374" s="16">
        <v>0.03</v>
      </c>
      <c r="L374" s="647" t="s">
        <v>663</v>
      </c>
      <c r="M374" s="638" t="s">
        <v>1439</v>
      </c>
      <c r="N374" s="655" t="str">
        <f t="shared" si="5"/>
        <v>愛知県豊川市</v>
      </c>
      <c r="O374" s="635">
        <v>10.210000000000001</v>
      </c>
      <c r="P374" s="638">
        <v>10.17</v>
      </c>
      <c r="Q374" s="671">
        <v>10.14</v>
      </c>
      <c r="T374" s="1"/>
      <c r="U374" s="1"/>
      <c r="V374" s="1"/>
      <c r="W374" s="1"/>
      <c r="X374" s="1"/>
    </row>
    <row r="375" spans="5:24">
      <c r="E375" s="2"/>
      <c r="G375" s="7" t="s">
        <v>584</v>
      </c>
      <c r="H375" s="7" t="s">
        <v>1440</v>
      </c>
      <c r="J375" s="11" t="s">
        <v>1256</v>
      </c>
      <c r="K375" s="16">
        <v>0.03</v>
      </c>
      <c r="L375" s="647" t="s">
        <v>663</v>
      </c>
      <c r="M375" s="638" t="s">
        <v>1441</v>
      </c>
      <c r="N375" s="655" t="str">
        <f t="shared" si="5"/>
        <v>愛知県蒲郡市</v>
      </c>
      <c r="O375" s="635">
        <v>10.210000000000001</v>
      </c>
      <c r="P375" s="638">
        <v>10.17</v>
      </c>
      <c r="Q375" s="671">
        <v>10.14</v>
      </c>
      <c r="T375" s="1"/>
      <c r="U375" s="1"/>
      <c r="V375" s="1"/>
      <c r="W375" s="1"/>
      <c r="X375" s="1"/>
    </row>
    <row r="376" spans="5:24">
      <c r="E376" s="2"/>
      <c r="G376" s="7" t="s">
        <v>584</v>
      </c>
      <c r="H376" s="7" t="s">
        <v>1442</v>
      </c>
      <c r="J376" s="11" t="s">
        <v>1256</v>
      </c>
      <c r="K376" s="16">
        <v>0.03</v>
      </c>
      <c r="L376" s="647" t="s">
        <v>663</v>
      </c>
      <c r="M376" s="638" t="s">
        <v>1443</v>
      </c>
      <c r="N376" s="655" t="str">
        <f t="shared" si="5"/>
        <v>愛知県常滑市</v>
      </c>
      <c r="O376" s="635">
        <v>10.210000000000001</v>
      </c>
      <c r="P376" s="638">
        <v>10.17</v>
      </c>
      <c r="Q376" s="671">
        <v>10.14</v>
      </c>
      <c r="T376" s="1"/>
      <c r="U376" s="1"/>
      <c r="V376" s="1"/>
      <c r="W376" s="1"/>
      <c r="X376" s="1"/>
    </row>
    <row r="377" spans="5:24">
      <c r="E377" s="2"/>
      <c r="G377" s="7" t="s">
        <v>584</v>
      </c>
      <c r="H377" s="7" t="s">
        <v>1444</v>
      </c>
      <c r="J377" s="11" t="s">
        <v>1256</v>
      </c>
      <c r="K377" s="16">
        <v>0.03</v>
      </c>
      <c r="L377" s="647" t="s">
        <v>663</v>
      </c>
      <c r="M377" s="638" t="s">
        <v>1445</v>
      </c>
      <c r="N377" s="655" t="str">
        <f t="shared" si="5"/>
        <v>愛知県小牧市</v>
      </c>
      <c r="O377" s="635">
        <v>10.210000000000001</v>
      </c>
      <c r="P377" s="638">
        <v>10.17</v>
      </c>
      <c r="Q377" s="671">
        <v>10.14</v>
      </c>
      <c r="T377" s="1"/>
      <c r="U377" s="1"/>
      <c r="V377" s="1"/>
      <c r="W377" s="1"/>
      <c r="X377" s="1"/>
    </row>
    <row r="378" spans="5:24">
      <c r="E378" s="2"/>
      <c r="G378" s="7" t="s">
        <v>584</v>
      </c>
      <c r="H378" s="7" t="s">
        <v>1446</v>
      </c>
      <c r="J378" s="11" t="s">
        <v>1256</v>
      </c>
      <c r="K378" s="16">
        <v>0.03</v>
      </c>
      <c r="L378" s="647" t="s">
        <v>663</v>
      </c>
      <c r="M378" s="638" t="s">
        <v>1447</v>
      </c>
      <c r="N378" s="655" t="str">
        <f t="shared" si="5"/>
        <v>愛知県新城市</v>
      </c>
      <c r="O378" s="635">
        <v>10.210000000000001</v>
      </c>
      <c r="P378" s="638">
        <v>10.17</v>
      </c>
      <c r="Q378" s="671">
        <v>10.14</v>
      </c>
      <c r="T378" s="1"/>
      <c r="U378" s="1"/>
      <c r="V378" s="1"/>
      <c r="W378" s="1"/>
      <c r="X378" s="1"/>
    </row>
    <row r="379" spans="5:24">
      <c r="E379" s="2"/>
      <c r="G379" s="7" t="s">
        <v>584</v>
      </c>
      <c r="H379" s="7" t="s">
        <v>1448</v>
      </c>
      <c r="J379" s="11" t="s">
        <v>1256</v>
      </c>
      <c r="K379" s="16">
        <v>0.03</v>
      </c>
      <c r="L379" s="647" t="s">
        <v>663</v>
      </c>
      <c r="M379" s="638" t="s">
        <v>1449</v>
      </c>
      <c r="N379" s="655" t="str">
        <f t="shared" si="5"/>
        <v>愛知県東海市</v>
      </c>
      <c r="O379" s="635">
        <v>10.210000000000001</v>
      </c>
      <c r="P379" s="638">
        <v>10.17</v>
      </c>
      <c r="Q379" s="671">
        <v>10.14</v>
      </c>
      <c r="T379" s="1"/>
      <c r="U379" s="1"/>
      <c r="V379" s="1"/>
      <c r="W379" s="1"/>
      <c r="X379" s="1"/>
    </row>
    <row r="380" spans="5:24">
      <c r="E380" s="2"/>
      <c r="G380" s="7" t="s">
        <v>584</v>
      </c>
      <c r="H380" s="7" t="s">
        <v>1450</v>
      </c>
      <c r="J380" s="11" t="s">
        <v>1256</v>
      </c>
      <c r="K380" s="16">
        <v>0.03</v>
      </c>
      <c r="L380" s="647" t="s">
        <v>663</v>
      </c>
      <c r="M380" s="638" t="s">
        <v>1451</v>
      </c>
      <c r="N380" s="655" t="str">
        <f t="shared" si="5"/>
        <v>愛知県大府市</v>
      </c>
      <c r="O380" s="635">
        <v>10.210000000000001</v>
      </c>
      <c r="P380" s="638">
        <v>10.17</v>
      </c>
      <c r="Q380" s="671">
        <v>10.14</v>
      </c>
      <c r="T380" s="1"/>
      <c r="U380" s="1"/>
      <c r="V380" s="1"/>
      <c r="W380" s="1"/>
      <c r="X380" s="1"/>
    </row>
    <row r="381" spans="5:24">
      <c r="E381" s="2"/>
      <c r="G381" s="7" t="s">
        <v>584</v>
      </c>
      <c r="H381" s="7" t="s">
        <v>1452</v>
      </c>
      <c r="J381" s="11" t="s">
        <v>1256</v>
      </c>
      <c r="K381" s="16">
        <v>0.03</v>
      </c>
      <c r="L381" s="647" t="s">
        <v>663</v>
      </c>
      <c r="M381" s="638" t="s">
        <v>1453</v>
      </c>
      <c r="N381" s="655" t="str">
        <f t="shared" si="5"/>
        <v>愛知県知多市</v>
      </c>
      <c r="O381" s="635">
        <v>10.210000000000001</v>
      </c>
      <c r="P381" s="638">
        <v>10.17</v>
      </c>
      <c r="Q381" s="671">
        <v>10.14</v>
      </c>
      <c r="T381" s="1"/>
      <c r="U381" s="1"/>
      <c r="V381" s="1"/>
      <c r="W381" s="1"/>
      <c r="X381" s="1"/>
    </row>
    <row r="382" spans="5:24">
      <c r="E382" s="2"/>
      <c r="G382" s="7" t="s">
        <v>584</v>
      </c>
      <c r="H382" s="7" t="s">
        <v>1454</v>
      </c>
      <c r="J382" s="11" t="s">
        <v>1256</v>
      </c>
      <c r="K382" s="16">
        <v>0.03</v>
      </c>
      <c r="L382" s="647" t="s">
        <v>663</v>
      </c>
      <c r="M382" s="638" t="s">
        <v>1455</v>
      </c>
      <c r="N382" s="655" t="str">
        <f t="shared" si="5"/>
        <v>愛知県高浜市</v>
      </c>
      <c r="O382" s="635">
        <v>10.210000000000001</v>
      </c>
      <c r="P382" s="638">
        <v>10.17</v>
      </c>
      <c r="Q382" s="671">
        <v>10.14</v>
      </c>
      <c r="T382" s="1"/>
      <c r="U382" s="1"/>
      <c r="V382" s="1"/>
      <c r="W382" s="1"/>
      <c r="X382" s="1"/>
    </row>
    <row r="383" spans="5:24">
      <c r="E383" s="2"/>
      <c r="G383" s="7" t="s">
        <v>584</v>
      </c>
      <c r="H383" s="7" t="s">
        <v>1456</v>
      </c>
      <c r="J383" s="11" t="s">
        <v>1256</v>
      </c>
      <c r="K383" s="16">
        <v>0.03</v>
      </c>
      <c r="L383" s="647" t="s">
        <v>663</v>
      </c>
      <c r="M383" s="638" t="s">
        <v>1457</v>
      </c>
      <c r="N383" s="655" t="str">
        <f t="shared" si="5"/>
        <v>愛知県田原市</v>
      </c>
      <c r="O383" s="635">
        <v>10.210000000000001</v>
      </c>
      <c r="P383" s="638">
        <v>10.17</v>
      </c>
      <c r="Q383" s="671">
        <v>10.14</v>
      </c>
      <c r="T383" s="1"/>
      <c r="U383" s="1"/>
      <c r="V383" s="1"/>
      <c r="W383" s="1"/>
      <c r="X383" s="1"/>
    </row>
    <row r="384" spans="5:24">
      <c r="E384" s="2"/>
      <c r="G384" s="7" t="s">
        <v>584</v>
      </c>
      <c r="H384" s="7" t="s">
        <v>1458</v>
      </c>
      <c r="J384" s="11" t="s">
        <v>1256</v>
      </c>
      <c r="K384" s="16">
        <v>0.03</v>
      </c>
      <c r="L384" s="647" t="s">
        <v>663</v>
      </c>
      <c r="M384" s="638" t="s">
        <v>1459</v>
      </c>
      <c r="N384" s="655" t="str">
        <f t="shared" si="5"/>
        <v>愛知県大口町</v>
      </c>
      <c r="O384" s="635">
        <v>10.210000000000001</v>
      </c>
      <c r="P384" s="638">
        <v>10.17</v>
      </c>
      <c r="Q384" s="671">
        <v>10.14</v>
      </c>
      <c r="T384" s="1"/>
      <c r="U384" s="1"/>
      <c r="V384" s="1"/>
      <c r="W384" s="1"/>
      <c r="X384" s="1"/>
    </row>
    <row r="385" spans="5:24">
      <c r="E385" s="2"/>
      <c r="G385" s="7" t="s">
        <v>584</v>
      </c>
      <c r="H385" s="7" t="s">
        <v>1460</v>
      </c>
      <c r="J385" s="11" t="s">
        <v>1256</v>
      </c>
      <c r="K385" s="16">
        <v>0.03</v>
      </c>
      <c r="L385" s="647" t="s">
        <v>663</v>
      </c>
      <c r="M385" s="638" t="s">
        <v>1461</v>
      </c>
      <c r="N385" s="655" t="str">
        <f t="shared" si="5"/>
        <v>愛知県扶桑町</v>
      </c>
      <c r="O385" s="635">
        <v>10.210000000000001</v>
      </c>
      <c r="P385" s="638">
        <v>10.17</v>
      </c>
      <c r="Q385" s="671">
        <v>10.14</v>
      </c>
      <c r="T385" s="1"/>
      <c r="U385" s="1"/>
      <c r="V385" s="1"/>
      <c r="W385" s="1"/>
      <c r="X385" s="1"/>
    </row>
    <row r="386" spans="5:24">
      <c r="E386" s="2"/>
      <c r="G386" s="7" t="s">
        <v>584</v>
      </c>
      <c r="H386" s="7" t="s">
        <v>1462</v>
      </c>
      <c r="J386" s="11" t="s">
        <v>1256</v>
      </c>
      <c r="K386" s="16">
        <v>0.03</v>
      </c>
      <c r="L386" s="647" t="s">
        <v>663</v>
      </c>
      <c r="M386" s="638" t="s">
        <v>1463</v>
      </c>
      <c r="N386" s="655" t="str">
        <f t="shared" si="5"/>
        <v>愛知県阿久比町</v>
      </c>
      <c r="O386" s="635">
        <v>10.210000000000001</v>
      </c>
      <c r="P386" s="638">
        <v>10.17</v>
      </c>
      <c r="Q386" s="671">
        <v>10.14</v>
      </c>
      <c r="T386" s="1"/>
      <c r="U386" s="1"/>
      <c r="V386" s="1"/>
      <c r="W386" s="1"/>
      <c r="X386" s="1"/>
    </row>
    <row r="387" spans="5:24">
      <c r="E387" s="2"/>
      <c r="G387" s="7" t="s">
        <v>584</v>
      </c>
      <c r="H387" s="7" t="s">
        <v>1373</v>
      </c>
      <c r="J387" s="11" t="s">
        <v>1256</v>
      </c>
      <c r="K387" s="16">
        <v>0.03</v>
      </c>
      <c r="L387" s="647" t="s">
        <v>663</v>
      </c>
      <c r="M387" s="638" t="s">
        <v>1464</v>
      </c>
      <c r="N387" s="655" t="str">
        <f t="shared" si="5"/>
        <v>愛知県東浦町</v>
      </c>
      <c r="O387" s="635">
        <v>10.210000000000001</v>
      </c>
      <c r="P387" s="638">
        <v>10.17</v>
      </c>
      <c r="Q387" s="671">
        <v>10.14</v>
      </c>
      <c r="T387" s="1"/>
      <c r="U387" s="1"/>
      <c r="V387" s="1"/>
      <c r="W387" s="1"/>
      <c r="X387" s="1"/>
    </row>
    <row r="388" spans="5:24">
      <c r="E388" s="2"/>
      <c r="G388" s="7" t="s">
        <v>584</v>
      </c>
      <c r="H388" s="7" t="s">
        <v>1465</v>
      </c>
      <c r="J388" s="11" t="s">
        <v>1256</v>
      </c>
      <c r="K388" s="16">
        <v>0.03</v>
      </c>
      <c r="L388" s="647" t="s">
        <v>663</v>
      </c>
      <c r="M388" s="638" t="s">
        <v>1466</v>
      </c>
      <c r="N388" s="655" t="str">
        <f t="shared" ref="N388:N451" si="6">L388&amp;M388</f>
        <v>愛知県武豊町</v>
      </c>
      <c r="O388" s="635">
        <v>10.210000000000001</v>
      </c>
      <c r="P388" s="638">
        <v>10.17</v>
      </c>
      <c r="Q388" s="671">
        <v>10.14</v>
      </c>
      <c r="T388" s="1"/>
      <c r="U388" s="1"/>
      <c r="V388" s="1"/>
      <c r="W388" s="1"/>
      <c r="X388" s="1"/>
    </row>
    <row r="389" spans="5:24">
      <c r="E389" s="2"/>
      <c r="G389" s="7" t="s">
        <v>584</v>
      </c>
      <c r="H389" s="7" t="s">
        <v>1467</v>
      </c>
      <c r="J389" s="11" t="s">
        <v>1256</v>
      </c>
      <c r="K389" s="16">
        <v>0.03</v>
      </c>
      <c r="L389" s="647" t="s">
        <v>663</v>
      </c>
      <c r="M389" s="638" t="s">
        <v>1468</v>
      </c>
      <c r="N389" s="655" t="str">
        <f t="shared" si="6"/>
        <v>愛知県幸田町</v>
      </c>
      <c r="O389" s="635">
        <v>10.210000000000001</v>
      </c>
      <c r="P389" s="638">
        <v>10.17</v>
      </c>
      <c r="Q389" s="671">
        <v>10.14</v>
      </c>
      <c r="T389" s="1"/>
      <c r="U389" s="1"/>
      <c r="V389" s="1"/>
      <c r="W389" s="1"/>
      <c r="X389" s="1"/>
    </row>
    <row r="390" spans="5:24">
      <c r="E390" s="2"/>
      <c r="G390" s="7" t="s">
        <v>584</v>
      </c>
      <c r="H390" s="7" t="s">
        <v>1469</v>
      </c>
      <c r="J390" s="11" t="s">
        <v>1256</v>
      </c>
      <c r="K390" s="16">
        <v>0.03</v>
      </c>
      <c r="L390" s="647" t="s">
        <v>663</v>
      </c>
      <c r="M390" s="638" t="s">
        <v>1470</v>
      </c>
      <c r="N390" s="655" t="str">
        <f t="shared" si="6"/>
        <v>愛知県設楽町</v>
      </c>
      <c r="O390" s="635">
        <v>10.210000000000001</v>
      </c>
      <c r="P390" s="638">
        <v>10.17</v>
      </c>
      <c r="Q390" s="671">
        <v>10.14</v>
      </c>
      <c r="T390" s="1"/>
      <c r="U390" s="1"/>
      <c r="V390" s="1"/>
      <c r="W390" s="1"/>
      <c r="X390" s="1"/>
    </row>
    <row r="391" spans="5:24">
      <c r="E391" s="2"/>
      <c r="G391" s="7" t="s">
        <v>584</v>
      </c>
      <c r="H391" s="7" t="s">
        <v>1471</v>
      </c>
      <c r="J391" s="11" t="s">
        <v>1256</v>
      </c>
      <c r="K391" s="16">
        <v>0.03</v>
      </c>
      <c r="L391" s="647" t="s">
        <v>663</v>
      </c>
      <c r="M391" s="638" t="s">
        <v>1472</v>
      </c>
      <c r="N391" s="655" t="str">
        <f t="shared" si="6"/>
        <v>愛知県東栄町</v>
      </c>
      <c r="O391" s="635">
        <v>10.210000000000001</v>
      </c>
      <c r="P391" s="638">
        <v>10.17</v>
      </c>
      <c r="Q391" s="671">
        <v>10.14</v>
      </c>
      <c r="T391" s="1"/>
      <c r="U391" s="1"/>
      <c r="V391" s="1"/>
      <c r="W391" s="1"/>
      <c r="X391" s="1"/>
    </row>
    <row r="392" spans="5:24">
      <c r="E392" s="2"/>
      <c r="G392" s="7" t="s">
        <v>584</v>
      </c>
      <c r="H392" s="7" t="s">
        <v>1473</v>
      </c>
      <c r="J392" s="11" t="s">
        <v>1256</v>
      </c>
      <c r="K392" s="16">
        <v>0.03</v>
      </c>
      <c r="L392" s="647" t="s">
        <v>663</v>
      </c>
      <c r="M392" s="638" t="s">
        <v>1474</v>
      </c>
      <c r="N392" s="655" t="str">
        <f t="shared" si="6"/>
        <v>愛知県豊根村</v>
      </c>
      <c r="O392" s="635">
        <v>10.210000000000001</v>
      </c>
      <c r="P392" s="638">
        <v>10.17</v>
      </c>
      <c r="Q392" s="671">
        <v>10.14</v>
      </c>
      <c r="T392" s="1"/>
      <c r="U392" s="1"/>
      <c r="V392" s="1"/>
      <c r="W392" s="1"/>
      <c r="X392" s="1"/>
    </row>
    <row r="393" spans="5:24">
      <c r="E393" s="2"/>
      <c r="G393" s="7" t="s">
        <v>584</v>
      </c>
      <c r="H393" s="7" t="s">
        <v>1475</v>
      </c>
      <c r="J393" s="11" t="s">
        <v>1256</v>
      </c>
      <c r="K393" s="16">
        <v>0.03</v>
      </c>
      <c r="L393" s="647" t="s">
        <v>668</v>
      </c>
      <c r="M393" s="638" t="s">
        <v>1476</v>
      </c>
      <c r="N393" s="655" t="str">
        <f t="shared" si="6"/>
        <v>三重県名張市</v>
      </c>
      <c r="O393" s="635">
        <v>10.210000000000001</v>
      </c>
      <c r="P393" s="638">
        <v>10.17</v>
      </c>
      <c r="Q393" s="671">
        <v>10.14</v>
      </c>
      <c r="T393" s="1"/>
      <c r="U393" s="1"/>
      <c r="V393" s="1"/>
      <c r="W393" s="1"/>
      <c r="X393" s="1"/>
    </row>
    <row r="394" spans="5:24">
      <c r="E394" s="2"/>
      <c r="G394" s="7" t="s">
        <v>584</v>
      </c>
      <c r="H394" s="7" t="s">
        <v>1477</v>
      </c>
      <c r="J394" s="11" t="s">
        <v>1256</v>
      </c>
      <c r="K394" s="16">
        <v>0.03</v>
      </c>
      <c r="L394" s="647" t="s">
        <v>668</v>
      </c>
      <c r="M394" s="638" t="s">
        <v>1478</v>
      </c>
      <c r="N394" s="655" t="str">
        <f t="shared" si="6"/>
        <v>三重県いなべ市</v>
      </c>
      <c r="O394" s="635">
        <v>10.210000000000001</v>
      </c>
      <c r="P394" s="638">
        <v>10.17</v>
      </c>
      <c r="Q394" s="671">
        <v>10.14</v>
      </c>
      <c r="T394" s="1"/>
      <c r="U394" s="1"/>
      <c r="V394" s="1"/>
      <c r="W394" s="1"/>
      <c r="X394" s="1"/>
    </row>
    <row r="395" spans="5:24">
      <c r="E395" s="2"/>
      <c r="G395" s="7" t="s">
        <v>584</v>
      </c>
      <c r="H395" s="7" t="s">
        <v>1479</v>
      </c>
      <c r="J395" s="11" t="s">
        <v>1256</v>
      </c>
      <c r="K395" s="16">
        <v>0.03</v>
      </c>
      <c r="L395" s="647" t="s">
        <v>668</v>
      </c>
      <c r="M395" s="638" t="s">
        <v>1480</v>
      </c>
      <c r="N395" s="655" t="str">
        <f t="shared" si="6"/>
        <v>三重県伊賀市</v>
      </c>
      <c r="O395" s="635">
        <v>10.210000000000001</v>
      </c>
      <c r="P395" s="638">
        <v>10.17</v>
      </c>
      <c r="Q395" s="671">
        <v>10.14</v>
      </c>
      <c r="T395" s="1"/>
      <c r="U395" s="1"/>
      <c r="V395" s="1"/>
      <c r="W395" s="1"/>
      <c r="X395" s="1"/>
    </row>
    <row r="396" spans="5:24">
      <c r="E396" s="2"/>
      <c r="G396" s="7" t="s">
        <v>584</v>
      </c>
      <c r="H396" s="7" t="s">
        <v>1481</v>
      </c>
      <c r="J396" s="11" t="s">
        <v>1256</v>
      </c>
      <c r="K396" s="16">
        <v>0.03</v>
      </c>
      <c r="L396" s="647" t="s">
        <v>668</v>
      </c>
      <c r="M396" s="638" t="s">
        <v>1482</v>
      </c>
      <c r="N396" s="655" t="str">
        <f t="shared" si="6"/>
        <v>三重県木曽岬町</v>
      </c>
      <c r="O396" s="635">
        <v>10.210000000000001</v>
      </c>
      <c r="P396" s="638">
        <v>10.17</v>
      </c>
      <c r="Q396" s="671">
        <v>10.14</v>
      </c>
      <c r="T396" s="1"/>
      <c r="U396" s="1"/>
      <c r="V396" s="1"/>
      <c r="W396" s="1"/>
      <c r="X396" s="1"/>
    </row>
    <row r="397" spans="5:24">
      <c r="E397" s="2"/>
      <c r="G397" s="7" t="s">
        <v>584</v>
      </c>
      <c r="H397" s="7" t="s">
        <v>1483</v>
      </c>
      <c r="J397" s="11" t="s">
        <v>1256</v>
      </c>
      <c r="K397" s="16">
        <v>0.03</v>
      </c>
      <c r="L397" s="647" t="s">
        <v>668</v>
      </c>
      <c r="M397" s="638" t="s">
        <v>1484</v>
      </c>
      <c r="N397" s="655" t="str">
        <f t="shared" si="6"/>
        <v>三重県東員町</v>
      </c>
      <c r="O397" s="635">
        <v>10.210000000000001</v>
      </c>
      <c r="P397" s="638">
        <v>10.17</v>
      </c>
      <c r="Q397" s="671">
        <v>10.14</v>
      </c>
      <c r="T397" s="1"/>
      <c r="U397" s="1"/>
      <c r="V397" s="1"/>
      <c r="W397" s="1"/>
      <c r="X397" s="1"/>
    </row>
    <row r="398" spans="5:24">
      <c r="E398" s="2"/>
      <c r="G398" s="7" t="s">
        <v>584</v>
      </c>
      <c r="H398" s="7" t="s">
        <v>1485</v>
      </c>
      <c r="J398" s="11" t="s">
        <v>1256</v>
      </c>
      <c r="K398" s="16">
        <v>0.03</v>
      </c>
      <c r="L398" s="647" t="s">
        <v>668</v>
      </c>
      <c r="M398" s="638" t="s">
        <v>1486</v>
      </c>
      <c r="N398" s="655" t="str">
        <f t="shared" si="6"/>
        <v>三重県菰野町</v>
      </c>
      <c r="O398" s="635">
        <v>10.210000000000001</v>
      </c>
      <c r="P398" s="638">
        <v>10.17</v>
      </c>
      <c r="Q398" s="671">
        <v>10.14</v>
      </c>
      <c r="T398" s="1"/>
      <c r="U398" s="1"/>
      <c r="V398" s="1"/>
      <c r="W398" s="1"/>
      <c r="X398" s="1"/>
    </row>
    <row r="399" spans="5:24">
      <c r="E399" s="2"/>
      <c r="G399" s="7" t="s">
        <v>584</v>
      </c>
      <c r="H399" s="7" t="s">
        <v>1487</v>
      </c>
      <c r="J399" s="11" t="s">
        <v>1256</v>
      </c>
      <c r="K399" s="16">
        <v>0.03</v>
      </c>
      <c r="L399" s="647" t="s">
        <v>668</v>
      </c>
      <c r="M399" s="638" t="s">
        <v>1488</v>
      </c>
      <c r="N399" s="655" t="str">
        <f t="shared" si="6"/>
        <v>三重県朝日町</v>
      </c>
      <c r="O399" s="635">
        <v>10.210000000000001</v>
      </c>
      <c r="P399" s="638">
        <v>10.17</v>
      </c>
      <c r="Q399" s="671">
        <v>10.14</v>
      </c>
      <c r="T399" s="1"/>
      <c r="U399" s="1"/>
      <c r="V399" s="1"/>
      <c r="W399" s="1"/>
      <c r="X399" s="1"/>
    </row>
    <row r="400" spans="5:24">
      <c r="E400" s="2"/>
      <c r="G400" s="7" t="s">
        <v>584</v>
      </c>
      <c r="H400" s="7" t="s">
        <v>1489</v>
      </c>
      <c r="J400" s="11" t="s">
        <v>1256</v>
      </c>
      <c r="K400" s="16">
        <v>0.03</v>
      </c>
      <c r="L400" s="647" t="s">
        <v>668</v>
      </c>
      <c r="M400" s="638" t="s">
        <v>1490</v>
      </c>
      <c r="N400" s="655" t="str">
        <f t="shared" si="6"/>
        <v>三重県川越町</v>
      </c>
      <c r="O400" s="635">
        <v>10.210000000000001</v>
      </c>
      <c r="P400" s="638">
        <v>10.17</v>
      </c>
      <c r="Q400" s="671">
        <v>10.14</v>
      </c>
      <c r="T400" s="1"/>
      <c r="U400" s="1"/>
      <c r="V400" s="1"/>
      <c r="W400" s="1"/>
      <c r="X400" s="1"/>
    </row>
    <row r="401" spans="5:24">
      <c r="E401" s="2"/>
      <c r="G401" s="7" t="s">
        <v>584</v>
      </c>
      <c r="H401" s="7" t="s">
        <v>1491</v>
      </c>
      <c r="J401" s="11" t="s">
        <v>1256</v>
      </c>
      <c r="K401" s="16">
        <v>0.03</v>
      </c>
      <c r="L401" s="647" t="s">
        <v>674</v>
      </c>
      <c r="M401" s="638" t="s">
        <v>1492</v>
      </c>
      <c r="N401" s="655" t="str">
        <f t="shared" si="6"/>
        <v>滋賀県長浜市</v>
      </c>
      <c r="O401" s="635">
        <v>10.210000000000001</v>
      </c>
      <c r="P401" s="638">
        <v>10.17</v>
      </c>
      <c r="Q401" s="671">
        <v>10.14</v>
      </c>
      <c r="T401" s="1"/>
      <c r="U401" s="1"/>
      <c r="V401" s="1"/>
      <c r="W401" s="1"/>
      <c r="X401" s="1"/>
    </row>
    <row r="402" spans="5:24">
      <c r="E402" s="2"/>
      <c r="G402" s="7" t="s">
        <v>584</v>
      </c>
      <c r="H402" s="7" t="s">
        <v>1493</v>
      </c>
      <c r="J402" s="11" t="s">
        <v>1256</v>
      </c>
      <c r="K402" s="16">
        <v>0.03</v>
      </c>
      <c r="L402" s="647" t="s">
        <v>674</v>
      </c>
      <c r="M402" s="638" t="s">
        <v>1494</v>
      </c>
      <c r="N402" s="655" t="str">
        <f t="shared" si="6"/>
        <v>滋賀県近江八幡市</v>
      </c>
      <c r="O402" s="635">
        <v>10.210000000000001</v>
      </c>
      <c r="P402" s="638">
        <v>10.17</v>
      </c>
      <c r="Q402" s="671">
        <v>10.14</v>
      </c>
      <c r="T402" s="1"/>
      <c r="U402" s="1"/>
      <c r="V402" s="1"/>
      <c r="W402" s="1"/>
      <c r="X402" s="1"/>
    </row>
    <row r="403" spans="5:24">
      <c r="E403" s="2"/>
      <c r="G403" s="7" t="s">
        <v>584</v>
      </c>
      <c r="H403" s="7" t="s">
        <v>1495</v>
      </c>
      <c r="J403" s="11" t="s">
        <v>1256</v>
      </c>
      <c r="K403" s="16">
        <v>0.03</v>
      </c>
      <c r="L403" s="647" t="s">
        <v>674</v>
      </c>
      <c r="M403" s="638" t="s">
        <v>1496</v>
      </c>
      <c r="N403" s="655" t="str">
        <f t="shared" si="6"/>
        <v>滋賀県野洲市</v>
      </c>
      <c r="O403" s="635">
        <v>10.210000000000001</v>
      </c>
      <c r="P403" s="638">
        <v>10.17</v>
      </c>
      <c r="Q403" s="671">
        <v>10.14</v>
      </c>
      <c r="T403" s="1"/>
      <c r="U403" s="1"/>
      <c r="V403" s="1"/>
      <c r="W403" s="1"/>
      <c r="X403" s="1"/>
    </row>
    <row r="404" spans="5:24">
      <c r="E404" s="2"/>
      <c r="G404" s="7" t="s">
        <v>584</v>
      </c>
      <c r="H404" s="7" t="s">
        <v>1497</v>
      </c>
      <c r="J404" s="11" t="s">
        <v>1256</v>
      </c>
      <c r="K404" s="16">
        <v>0.03</v>
      </c>
      <c r="L404" s="647" t="s">
        <v>674</v>
      </c>
      <c r="M404" s="638" t="s">
        <v>1498</v>
      </c>
      <c r="N404" s="655" t="str">
        <f t="shared" si="6"/>
        <v>滋賀県湖南市</v>
      </c>
      <c r="O404" s="635">
        <v>10.210000000000001</v>
      </c>
      <c r="P404" s="638">
        <v>10.17</v>
      </c>
      <c r="Q404" s="671">
        <v>10.14</v>
      </c>
      <c r="T404" s="1"/>
      <c r="U404" s="1"/>
      <c r="V404" s="1"/>
      <c r="W404" s="1"/>
      <c r="X404" s="1"/>
    </row>
    <row r="405" spans="5:24">
      <c r="E405" s="2"/>
      <c r="G405" s="7" t="s">
        <v>584</v>
      </c>
      <c r="H405" s="7" t="s">
        <v>1499</v>
      </c>
      <c r="J405" s="11" t="s">
        <v>1256</v>
      </c>
      <c r="K405" s="16">
        <v>0.03</v>
      </c>
      <c r="L405" s="647" t="s">
        <v>674</v>
      </c>
      <c r="M405" s="638" t="s">
        <v>1500</v>
      </c>
      <c r="N405" s="655" t="str">
        <f t="shared" si="6"/>
        <v>滋賀県高島市</v>
      </c>
      <c r="O405" s="635">
        <v>10.210000000000001</v>
      </c>
      <c r="P405" s="638">
        <v>10.17</v>
      </c>
      <c r="Q405" s="671">
        <v>10.14</v>
      </c>
      <c r="T405" s="1"/>
      <c r="U405" s="1"/>
      <c r="V405" s="1"/>
      <c r="W405" s="1"/>
      <c r="X405" s="1"/>
    </row>
    <row r="406" spans="5:24">
      <c r="E406" s="2"/>
      <c r="G406" s="7" t="s">
        <v>584</v>
      </c>
      <c r="H406" s="7" t="s">
        <v>1501</v>
      </c>
      <c r="J406" s="11" t="s">
        <v>1256</v>
      </c>
      <c r="K406" s="16">
        <v>0.03</v>
      </c>
      <c r="L406" s="647" t="s">
        <v>674</v>
      </c>
      <c r="M406" s="638" t="s">
        <v>1502</v>
      </c>
      <c r="N406" s="655" t="str">
        <f t="shared" si="6"/>
        <v>滋賀県東近江市</v>
      </c>
      <c r="O406" s="635">
        <v>10.210000000000001</v>
      </c>
      <c r="P406" s="638">
        <v>10.17</v>
      </c>
      <c r="Q406" s="671">
        <v>10.14</v>
      </c>
      <c r="T406" s="1"/>
      <c r="U406" s="1"/>
      <c r="V406" s="1"/>
      <c r="W406" s="1"/>
      <c r="X406" s="1"/>
    </row>
    <row r="407" spans="5:24">
      <c r="E407" s="2"/>
      <c r="G407" s="7" t="s">
        <v>584</v>
      </c>
      <c r="H407" s="7" t="s">
        <v>1503</v>
      </c>
      <c r="J407" s="11" t="s">
        <v>1256</v>
      </c>
      <c r="K407" s="16">
        <v>0.03</v>
      </c>
      <c r="L407" s="647" t="s">
        <v>674</v>
      </c>
      <c r="M407" s="638" t="s">
        <v>1504</v>
      </c>
      <c r="N407" s="655" t="str">
        <f t="shared" si="6"/>
        <v>滋賀県日野町</v>
      </c>
      <c r="O407" s="635">
        <v>10.210000000000001</v>
      </c>
      <c r="P407" s="638">
        <v>10.17</v>
      </c>
      <c r="Q407" s="671">
        <v>10.14</v>
      </c>
      <c r="T407" s="1"/>
      <c r="U407" s="1"/>
      <c r="V407" s="1"/>
      <c r="W407" s="1"/>
      <c r="X407" s="1"/>
    </row>
    <row r="408" spans="5:24">
      <c r="E408" s="2"/>
      <c r="G408" s="7" t="s">
        <v>584</v>
      </c>
      <c r="H408" s="7" t="s">
        <v>1505</v>
      </c>
      <c r="J408" s="11" t="s">
        <v>1256</v>
      </c>
      <c r="K408" s="16">
        <v>0.03</v>
      </c>
      <c r="L408" s="647" t="s">
        <v>674</v>
      </c>
      <c r="M408" s="638" t="s">
        <v>1506</v>
      </c>
      <c r="N408" s="655" t="str">
        <f t="shared" si="6"/>
        <v>滋賀県竜王町</v>
      </c>
      <c r="O408" s="635">
        <v>10.210000000000001</v>
      </c>
      <c r="P408" s="638">
        <v>10.17</v>
      </c>
      <c r="Q408" s="671">
        <v>10.14</v>
      </c>
      <c r="T408" s="1"/>
      <c r="U408" s="1"/>
      <c r="V408" s="1"/>
      <c r="W408" s="1"/>
      <c r="X408" s="1"/>
    </row>
    <row r="409" spans="5:24">
      <c r="E409" s="2"/>
      <c r="G409" s="7" t="s">
        <v>584</v>
      </c>
      <c r="H409" s="7" t="s">
        <v>1507</v>
      </c>
      <c r="J409" s="11" t="s">
        <v>1256</v>
      </c>
      <c r="K409" s="16">
        <v>0.03</v>
      </c>
      <c r="L409" s="647" t="s">
        <v>679</v>
      </c>
      <c r="M409" s="638" t="s">
        <v>1508</v>
      </c>
      <c r="N409" s="655" t="str">
        <f t="shared" si="6"/>
        <v>京都府久御山町</v>
      </c>
      <c r="O409" s="635">
        <v>10.210000000000001</v>
      </c>
      <c r="P409" s="638">
        <v>10.17</v>
      </c>
      <c r="Q409" s="671">
        <v>10.14</v>
      </c>
      <c r="T409" s="1"/>
      <c r="U409" s="1"/>
      <c r="V409" s="1"/>
      <c r="W409" s="1"/>
      <c r="X409" s="1"/>
    </row>
    <row r="410" spans="5:24">
      <c r="E410" s="2"/>
      <c r="G410" s="7" t="s">
        <v>584</v>
      </c>
      <c r="H410" s="7" t="s">
        <v>1509</v>
      </c>
      <c r="J410" s="11" t="s">
        <v>1256</v>
      </c>
      <c r="K410" s="16">
        <v>0.03</v>
      </c>
      <c r="L410" s="647" t="s">
        <v>691</v>
      </c>
      <c r="M410" s="638" t="s">
        <v>1510</v>
      </c>
      <c r="N410" s="655" t="str">
        <f t="shared" si="6"/>
        <v>兵庫県姫路市</v>
      </c>
      <c r="O410" s="635">
        <v>10.210000000000001</v>
      </c>
      <c r="P410" s="638">
        <v>10.17</v>
      </c>
      <c r="Q410" s="671">
        <v>10.14</v>
      </c>
      <c r="T410" s="1"/>
      <c r="U410" s="1"/>
      <c r="V410" s="1"/>
      <c r="W410" s="1"/>
      <c r="X410" s="1"/>
    </row>
    <row r="411" spans="5:24">
      <c r="E411" s="2"/>
      <c r="G411" s="7" t="s">
        <v>584</v>
      </c>
      <c r="H411" s="7" t="s">
        <v>1511</v>
      </c>
      <c r="J411" s="11" t="s">
        <v>1256</v>
      </c>
      <c r="K411" s="16">
        <v>0.03</v>
      </c>
      <c r="L411" s="647" t="s">
        <v>691</v>
      </c>
      <c r="M411" s="638" t="s">
        <v>1512</v>
      </c>
      <c r="N411" s="655" t="str">
        <f t="shared" si="6"/>
        <v>兵庫県加古川市</v>
      </c>
      <c r="O411" s="635">
        <v>10.210000000000001</v>
      </c>
      <c r="P411" s="638">
        <v>10.17</v>
      </c>
      <c r="Q411" s="671">
        <v>10.14</v>
      </c>
      <c r="T411" s="1"/>
      <c r="U411" s="1"/>
      <c r="V411" s="1"/>
      <c r="W411" s="1"/>
      <c r="X411" s="1"/>
    </row>
    <row r="412" spans="5:24">
      <c r="E412" s="2"/>
      <c r="G412" s="7" t="s">
        <v>584</v>
      </c>
      <c r="H412" s="7" t="s">
        <v>1513</v>
      </c>
      <c r="J412" s="11" t="s">
        <v>1256</v>
      </c>
      <c r="K412" s="16">
        <v>0.03</v>
      </c>
      <c r="L412" s="647" t="s">
        <v>691</v>
      </c>
      <c r="M412" s="638" t="s">
        <v>1514</v>
      </c>
      <c r="N412" s="655" t="str">
        <f t="shared" si="6"/>
        <v>兵庫県三木市</v>
      </c>
      <c r="O412" s="635">
        <v>10.210000000000001</v>
      </c>
      <c r="P412" s="638">
        <v>10.17</v>
      </c>
      <c r="Q412" s="671">
        <v>10.14</v>
      </c>
      <c r="T412" s="1"/>
      <c r="U412" s="1"/>
      <c r="V412" s="1"/>
      <c r="W412" s="1"/>
      <c r="X412" s="1"/>
    </row>
    <row r="413" spans="5:24">
      <c r="E413" s="2"/>
      <c r="G413" s="7" t="s">
        <v>584</v>
      </c>
      <c r="H413" s="7" t="s">
        <v>1515</v>
      </c>
      <c r="J413" s="11" t="s">
        <v>1256</v>
      </c>
      <c r="K413" s="16">
        <v>0.03</v>
      </c>
      <c r="L413" s="647" t="s">
        <v>691</v>
      </c>
      <c r="M413" s="638" t="s">
        <v>1516</v>
      </c>
      <c r="N413" s="655" t="str">
        <f t="shared" si="6"/>
        <v>兵庫県高砂市</v>
      </c>
      <c r="O413" s="635">
        <v>10.210000000000001</v>
      </c>
      <c r="P413" s="638">
        <v>10.17</v>
      </c>
      <c r="Q413" s="671">
        <v>10.14</v>
      </c>
      <c r="T413" s="1"/>
      <c r="U413" s="1"/>
      <c r="V413" s="1"/>
      <c r="W413" s="1"/>
      <c r="X413" s="1"/>
    </row>
    <row r="414" spans="5:24">
      <c r="E414" s="2"/>
      <c r="G414" s="7" t="s">
        <v>584</v>
      </c>
      <c r="H414" s="7" t="s">
        <v>1517</v>
      </c>
      <c r="J414" s="11" t="s">
        <v>1256</v>
      </c>
      <c r="K414" s="16">
        <v>0.03</v>
      </c>
      <c r="L414" s="647" t="s">
        <v>691</v>
      </c>
      <c r="M414" s="638" t="s">
        <v>1518</v>
      </c>
      <c r="N414" s="655" t="str">
        <f t="shared" si="6"/>
        <v>兵庫県稲美町</v>
      </c>
      <c r="O414" s="635">
        <v>10.210000000000001</v>
      </c>
      <c r="P414" s="638">
        <v>10.17</v>
      </c>
      <c r="Q414" s="671">
        <v>10.14</v>
      </c>
      <c r="T414" s="1"/>
      <c r="U414" s="1"/>
      <c r="V414" s="1"/>
      <c r="W414" s="1"/>
      <c r="X414" s="1"/>
    </row>
    <row r="415" spans="5:24">
      <c r="E415" s="2"/>
      <c r="G415" s="7" t="s">
        <v>589</v>
      </c>
      <c r="H415" s="7" t="s">
        <v>862</v>
      </c>
      <c r="J415" s="11" t="s">
        <v>1256</v>
      </c>
      <c r="K415" s="16">
        <v>0.03</v>
      </c>
      <c r="L415" s="647" t="s">
        <v>691</v>
      </c>
      <c r="M415" s="638" t="s">
        <v>1519</v>
      </c>
      <c r="N415" s="655" t="str">
        <f t="shared" si="6"/>
        <v>兵庫県播磨町</v>
      </c>
      <c r="O415" s="635">
        <v>10.210000000000001</v>
      </c>
      <c r="P415" s="638">
        <v>10.17</v>
      </c>
      <c r="Q415" s="671">
        <v>10.14</v>
      </c>
      <c r="T415" s="1"/>
      <c r="U415" s="1"/>
      <c r="V415" s="1"/>
      <c r="W415" s="1"/>
      <c r="X415" s="1"/>
    </row>
    <row r="416" spans="5:24">
      <c r="E416" s="2"/>
      <c r="G416" s="7" t="s">
        <v>589</v>
      </c>
      <c r="H416" s="7" t="s">
        <v>864</v>
      </c>
      <c r="J416" s="11" t="s">
        <v>1256</v>
      </c>
      <c r="K416" s="16">
        <v>0.03</v>
      </c>
      <c r="L416" s="647" t="s">
        <v>696</v>
      </c>
      <c r="M416" s="638" t="s">
        <v>1520</v>
      </c>
      <c r="N416" s="655" t="str">
        <f t="shared" si="6"/>
        <v>奈良県大和高田市</v>
      </c>
      <c r="O416" s="635">
        <v>10.210000000000001</v>
      </c>
      <c r="P416" s="638">
        <v>10.17</v>
      </c>
      <c r="Q416" s="671">
        <v>10.14</v>
      </c>
      <c r="T416" s="1"/>
      <c r="U416" s="1"/>
      <c r="V416" s="1"/>
      <c r="W416" s="1"/>
      <c r="X416" s="1"/>
    </row>
    <row r="417" spans="5:24">
      <c r="E417" s="2"/>
      <c r="G417" s="7" t="s">
        <v>589</v>
      </c>
      <c r="H417" s="7" t="s">
        <v>987</v>
      </c>
      <c r="J417" s="11" t="s">
        <v>1256</v>
      </c>
      <c r="K417" s="16">
        <v>0.03</v>
      </c>
      <c r="L417" s="647" t="s">
        <v>696</v>
      </c>
      <c r="M417" s="638" t="s">
        <v>1521</v>
      </c>
      <c r="N417" s="655" t="str">
        <f t="shared" si="6"/>
        <v>奈良県天理市</v>
      </c>
      <c r="O417" s="635">
        <v>10.210000000000001</v>
      </c>
      <c r="P417" s="638">
        <v>10.17</v>
      </c>
      <c r="Q417" s="671">
        <v>10.14</v>
      </c>
      <c r="T417" s="1"/>
      <c r="U417" s="1"/>
      <c r="V417" s="1"/>
      <c r="W417" s="1"/>
      <c r="X417" s="1"/>
    </row>
    <row r="418" spans="5:24">
      <c r="E418" s="2"/>
      <c r="G418" s="7" t="s">
        <v>589</v>
      </c>
      <c r="H418" s="7" t="s">
        <v>989</v>
      </c>
      <c r="J418" s="11" t="s">
        <v>1256</v>
      </c>
      <c r="K418" s="16">
        <v>0.03</v>
      </c>
      <c r="L418" s="647" t="s">
        <v>696</v>
      </c>
      <c r="M418" s="638" t="s">
        <v>1522</v>
      </c>
      <c r="N418" s="655" t="str">
        <f t="shared" si="6"/>
        <v>奈良県橿原市</v>
      </c>
      <c r="O418" s="635">
        <v>10.210000000000001</v>
      </c>
      <c r="P418" s="638">
        <v>10.17</v>
      </c>
      <c r="Q418" s="671">
        <v>10.14</v>
      </c>
      <c r="T418" s="1"/>
      <c r="U418" s="1"/>
      <c r="V418" s="1"/>
      <c r="W418" s="1"/>
      <c r="X418" s="1"/>
    </row>
    <row r="419" spans="5:24">
      <c r="E419" s="2"/>
      <c r="G419" s="7" t="s">
        <v>589</v>
      </c>
      <c r="H419" s="7" t="s">
        <v>1523</v>
      </c>
      <c r="J419" s="11" t="s">
        <v>1256</v>
      </c>
      <c r="K419" s="16">
        <v>0.03</v>
      </c>
      <c r="L419" s="647" t="s">
        <v>696</v>
      </c>
      <c r="M419" s="638" t="s">
        <v>1524</v>
      </c>
      <c r="N419" s="655" t="str">
        <f t="shared" si="6"/>
        <v>奈良県桜井市</v>
      </c>
      <c r="O419" s="635">
        <v>10.210000000000001</v>
      </c>
      <c r="P419" s="638">
        <v>10.17</v>
      </c>
      <c r="Q419" s="671">
        <v>10.14</v>
      </c>
      <c r="T419" s="1"/>
      <c r="U419" s="1"/>
      <c r="V419" s="1"/>
      <c r="W419" s="1"/>
      <c r="X419" s="1"/>
    </row>
    <row r="420" spans="5:24">
      <c r="E420" s="2"/>
      <c r="G420" s="7" t="s">
        <v>589</v>
      </c>
      <c r="H420" s="7" t="s">
        <v>1258</v>
      </c>
      <c r="J420" s="11" t="s">
        <v>1256</v>
      </c>
      <c r="K420" s="16">
        <v>0.03</v>
      </c>
      <c r="L420" s="647" t="s">
        <v>696</v>
      </c>
      <c r="M420" s="638" t="s">
        <v>1525</v>
      </c>
      <c r="N420" s="655" t="str">
        <f t="shared" si="6"/>
        <v>奈良県御所市</v>
      </c>
      <c r="O420" s="635">
        <v>10.210000000000001</v>
      </c>
      <c r="P420" s="638">
        <v>10.17</v>
      </c>
      <c r="Q420" s="671">
        <v>10.14</v>
      </c>
      <c r="T420" s="1"/>
      <c r="U420" s="1"/>
      <c r="V420" s="1"/>
      <c r="W420" s="1"/>
      <c r="X420" s="1"/>
    </row>
    <row r="421" spans="5:24">
      <c r="E421" s="2"/>
      <c r="G421" s="7" t="s">
        <v>589</v>
      </c>
      <c r="H421" s="7" t="s">
        <v>866</v>
      </c>
      <c r="J421" s="11" t="s">
        <v>1256</v>
      </c>
      <c r="K421" s="16">
        <v>0.03</v>
      </c>
      <c r="L421" s="647" t="s">
        <v>696</v>
      </c>
      <c r="M421" s="638" t="s">
        <v>1526</v>
      </c>
      <c r="N421" s="655" t="str">
        <f t="shared" si="6"/>
        <v>奈良県香芝市</v>
      </c>
      <c r="O421" s="635">
        <v>10.210000000000001</v>
      </c>
      <c r="P421" s="638">
        <v>10.17</v>
      </c>
      <c r="Q421" s="671">
        <v>10.14</v>
      </c>
      <c r="T421" s="1"/>
      <c r="U421" s="1"/>
      <c r="V421" s="1"/>
      <c r="W421" s="1"/>
      <c r="X421" s="1"/>
    </row>
    <row r="422" spans="5:24">
      <c r="E422" s="2"/>
      <c r="G422" s="7" t="s">
        <v>589</v>
      </c>
      <c r="H422" s="7" t="s">
        <v>1260</v>
      </c>
      <c r="J422" s="11" t="s">
        <v>1256</v>
      </c>
      <c r="K422" s="16">
        <v>0.03</v>
      </c>
      <c r="L422" s="647" t="s">
        <v>696</v>
      </c>
      <c r="M422" s="638" t="s">
        <v>1527</v>
      </c>
      <c r="N422" s="655" t="str">
        <f t="shared" si="6"/>
        <v>奈良県葛城市</v>
      </c>
      <c r="O422" s="635">
        <v>10.210000000000001</v>
      </c>
      <c r="P422" s="638">
        <v>10.17</v>
      </c>
      <c r="Q422" s="671">
        <v>10.14</v>
      </c>
      <c r="T422" s="1"/>
      <c r="U422" s="1"/>
      <c r="V422" s="1"/>
      <c r="W422" s="1"/>
      <c r="X422" s="1"/>
    </row>
    <row r="423" spans="5:24">
      <c r="E423" s="2"/>
      <c r="G423" s="7" t="s">
        <v>589</v>
      </c>
      <c r="H423" s="7" t="s">
        <v>1262</v>
      </c>
      <c r="J423" s="11" t="s">
        <v>1256</v>
      </c>
      <c r="K423" s="16">
        <v>0.03</v>
      </c>
      <c r="L423" s="647" t="s">
        <v>696</v>
      </c>
      <c r="M423" s="638" t="s">
        <v>1528</v>
      </c>
      <c r="N423" s="655" t="str">
        <f t="shared" si="6"/>
        <v>奈良県宇陀市</v>
      </c>
      <c r="O423" s="635">
        <v>10.210000000000001</v>
      </c>
      <c r="P423" s="638">
        <v>10.17</v>
      </c>
      <c r="Q423" s="671">
        <v>10.14</v>
      </c>
      <c r="T423" s="1"/>
      <c r="U423" s="1"/>
      <c r="V423" s="1"/>
      <c r="W423" s="1"/>
      <c r="X423" s="1"/>
    </row>
    <row r="424" spans="5:24">
      <c r="E424" s="2"/>
      <c r="G424" s="7" t="s">
        <v>589</v>
      </c>
      <c r="H424" s="7" t="s">
        <v>1529</v>
      </c>
      <c r="J424" s="11" t="s">
        <v>1256</v>
      </c>
      <c r="K424" s="16">
        <v>0.03</v>
      </c>
      <c r="L424" s="647" t="s">
        <v>696</v>
      </c>
      <c r="M424" s="638" t="s">
        <v>1530</v>
      </c>
      <c r="N424" s="655" t="str">
        <f t="shared" si="6"/>
        <v>奈良県山添村</v>
      </c>
      <c r="O424" s="635">
        <v>10.210000000000001</v>
      </c>
      <c r="P424" s="638">
        <v>10.17</v>
      </c>
      <c r="Q424" s="671">
        <v>10.14</v>
      </c>
      <c r="T424" s="1"/>
      <c r="U424" s="1"/>
      <c r="V424" s="1"/>
      <c r="W424" s="1"/>
      <c r="X424" s="1"/>
    </row>
    <row r="425" spans="5:24">
      <c r="E425" s="2"/>
      <c r="G425" s="7" t="s">
        <v>589</v>
      </c>
      <c r="H425" s="7" t="s">
        <v>1531</v>
      </c>
      <c r="J425" s="11" t="s">
        <v>1256</v>
      </c>
      <c r="K425" s="16">
        <v>0.03</v>
      </c>
      <c r="L425" s="647" t="s">
        <v>696</v>
      </c>
      <c r="M425" s="638" t="s">
        <v>1532</v>
      </c>
      <c r="N425" s="655" t="str">
        <f t="shared" si="6"/>
        <v>奈良県平群町</v>
      </c>
      <c r="O425" s="635">
        <v>10.210000000000001</v>
      </c>
      <c r="P425" s="638">
        <v>10.17</v>
      </c>
      <c r="Q425" s="671">
        <v>10.14</v>
      </c>
      <c r="T425" s="1"/>
      <c r="U425" s="1"/>
      <c r="V425" s="1"/>
      <c r="W425" s="1"/>
      <c r="X425" s="1"/>
    </row>
    <row r="426" spans="5:24">
      <c r="E426" s="2"/>
      <c r="G426" s="7" t="s">
        <v>589</v>
      </c>
      <c r="H426" s="7" t="s">
        <v>1533</v>
      </c>
      <c r="J426" s="11" t="s">
        <v>1256</v>
      </c>
      <c r="K426" s="16">
        <v>0.03</v>
      </c>
      <c r="L426" s="647" t="s">
        <v>696</v>
      </c>
      <c r="M426" s="638" t="s">
        <v>1534</v>
      </c>
      <c r="N426" s="655" t="str">
        <f t="shared" si="6"/>
        <v>奈良県三郷町</v>
      </c>
      <c r="O426" s="635">
        <v>10.210000000000001</v>
      </c>
      <c r="P426" s="638">
        <v>10.17</v>
      </c>
      <c r="Q426" s="671">
        <v>10.14</v>
      </c>
      <c r="T426" s="1"/>
      <c r="U426" s="1"/>
      <c r="V426" s="1"/>
      <c r="W426" s="1"/>
      <c r="X426" s="1"/>
    </row>
    <row r="427" spans="5:24">
      <c r="E427" s="2"/>
      <c r="G427" s="7" t="s">
        <v>589</v>
      </c>
      <c r="H427" s="7" t="s">
        <v>1264</v>
      </c>
      <c r="J427" s="11" t="s">
        <v>1256</v>
      </c>
      <c r="K427" s="16">
        <v>0.03</v>
      </c>
      <c r="L427" s="647" t="s">
        <v>696</v>
      </c>
      <c r="M427" s="638" t="s">
        <v>1535</v>
      </c>
      <c r="N427" s="655" t="str">
        <f t="shared" si="6"/>
        <v>奈良県斑鳩町</v>
      </c>
      <c r="O427" s="635">
        <v>10.210000000000001</v>
      </c>
      <c r="P427" s="638">
        <v>10.17</v>
      </c>
      <c r="Q427" s="671">
        <v>10.14</v>
      </c>
      <c r="T427" s="1"/>
      <c r="U427" s="1"/>
      <c r="V427" s="1"/>
      <c r="W427" s="1"/>
      <c r="X427" s="1"/>
    </row>
    <row r="428" spans="5:24">
      <c r="E428" s="2"/>
      <c r="G428" s="7" t="s">
        <v>589</v>
      </c>
      <c r="H428" s="7" t="s">
        <v>868</v>
      </c>
      <c r="J428" s="11" t="s">
        <v>1256</v>
      </c>
      <c r="K428" s="16">
        <v>0.03</v>
      </c>
      <c r="L428" s="647" t="s">
        <v>696</v>
      </c>
      <c r="M428" s="638" t="s">
        <v>1536</v>
      </c>
      <c r="N428" s="655" t="str">
        <f t="shared" si="6"/>
        <v>奈良県安堵町</v>
      </c>
      <c r="O428" s="635">
        <v>10.210000000000001</v>
      </c>
      <c r="P428" s="638">
        <v>10.17</v>
      </c>
      <c r="Q428" s="671">
        <v>10.14</v>
      </c>
      <c r="T428" s="1"/>
      <c r="U428" s="1"/>
      <c r="V428" s="1"/>
      <c r="W428" s="1"/>
      <c r="X428" s="1"/>
    </row>
    <row r="429" spans="5:24">
      <c r="E429" s="2"/>
      <c r="G429" s="7" t="s">
        <v>589</v>
      </c>
      <c r="H429" s="7" t="s">
        <v>813</v>
      </c>
      <c r="J429" s="11" t="s">
        <v>1256</v>
      </c>
      <c r="K429" s="16">
        <v>0.03</v>
      </c>
      <c r="L429" s="647" t="s">
        <v>696</v>
      </c>
      <c r="M429" s="638" t="s">
        <v>1537</v>
      </c>
      <c r="N429" s="655" t="str">
        <f t="shared" si="6"/>
        <v>奈良県川西町</v>
      </c>
      <c r="O429" s="635">
        <v>10.210000000000001</v>
      </c>
      <c r="P429" s="638">
        <v>10.17</v>
      </c>
      <c r="Q429" s="671">
        <v>10.14</v>
      </c>
      <c r="T429" s="1"/>
      <c r="U429" s="1"/>
      <c r="V429" s="1"/>
      <c r="W429" s="1"/>
      <c r="X429" s="1"/>
    </row>
    <row r="430" spans="5:24">
      <c r="E430" s="2"/>
      <c r="G430" s="7" t="s">
        <v>589</v>
      </c>
      <c r="H430" s="7" t="s">
        <v>870</v>
      </c>
      <c r="J430" s="11" t="s">
        <v>1256</v>
      </c>
      <c r="K430" s="16">
        <v>0.03</v>
      </c>
      <c r="L430" s="647" t="s">
        <v>696</v>
      </c>
      <c r="M430" s="638" t="s">
        <v>1538</v>
      </c>
      <c r="N430" s="655" t="str">
        <f t="shared" si="6"/>
        <v>奈良県三宅町</v>
      </c>
      <c r="O430" s="635">
        <v>10.210000000000001</v>
      </c>
      <c r="P430" s="638">
        <v>10.17</v>
      </c>
      <c r="Q430" s="671">
        <v>10.14</v>
      </c>
      <c r="T430" s="1"/>
      <c r="U430" s="1"/>
      <c r="V430" s="1"/>
      <c r="W430" s="1"/>
      <c r="X430" s="1"/>
    </row>
    <row r="431" spans="5:24">
      <c r="E431" s="2"/>
      <c r="G431" s="7" t="s">
        <v>589</v>
      </c>
      <c r="H431" s="7" t="s">
        <v>1266</v>
      </c>
      <c r="J431" s="11" t="s">
        <v>1256</v>
      </c>
      <c r="K431" s="16">
        <v>0.03</v>
      </c>
      <c r="L431" s="647" t="s">
        <v>696</v>
      </c>
      <c r="M431" s="638" t="s">
        <v>1539</v>
      </c>
      <c r="N431" s="655" t="str">
        <f t="shared" si="6"/>
        <v>奈良県田原本町</v>
      </c>
      <c r="O431" s="635">
        <v>10.210000000000001</v>
      </c>
      <c r="P431" s="638">
        <v>10.17</v>
      </c>
      <c r="Q431" s="671">
        <v>10.14</v>
      </c>
      <c r="T431" s="1"/>
      <c r="U431" s="1"/>
      <c r="V431" s="1"/>
      <c r="W431" s="1"/>
      <c r="X431" s="1"/>
    </row>
    <row r="432" spans="5:24">
      <c r="E432" s="2"/>
      <c r="G432" s="7" t="s">
        <v>589</v>
      </c>
      <c r="H432" s="7" t="s">
        <v>1540</v>
      </c>
      <c r="J432" s="11" t="s">
        <v>1256</v>
      </c>
      <c r="K432" s="16">
        <v>0.03</v>
      </c>
      <c r="L432" s="647" t="s">
        <v>696</v>
      </c>
      <c r="M432" s="638" t="s">
        <v>1541</v>
      </c>
      <c r="N432" s="655" t="str">
        <f t="shared" si="6"/>
        <v>奈良県曽爾村</v>
      </c>
      <c r="O432" s="635">
        <v>10.210000000000001</v>
      </c>
      <c r="P432" s="638">
        <v>10.17</v>
      </c>
      <c r="Q432" s="671">
        <v>10.14</v>
      </c>
      <c r="T432" s="1"/>
      <c r="U432" s="1"/>
      <c r="V432" s="1"/>
      <c r="W432" s="1"/>
      <c r="X432" s="1"/>
    </row>
    <row r="433" spans="5:24">
      <c r="E433" s="2"/>
      <c r="G433" s="7" t="s">
        <v>589</v>
      </c>
      <c r="H433" s="7" t="s">
        <v>1542</v>
      </c>
      <c r="J433" s="11" t="s">
        <v>1256</v>
      </c>
      <c r="K433" s="16">
        <v>0.03</v>
      </c>
      <c r="L433" s="647" t="s">
        <v>696</v>
      </c>
      <c r="M433" s="638" t="s">
        <v>1543</v>
      </c>
      <c r="N433" s="655" t="str">
        <f t="shared" si="6"/>
        <v>奈良県明日香村</v>
      </c>
      <c r="O433" s="635">
        <v>10.210000000000001</v>
      </c>
      <c r="P433" s="638">
        <v>10.17</v>
      </c>
      <c r="Q433" s="671">
        <v>10.14</v>
      </c>
      <c r="T433" s="1"/>
      <c r="U433" s="1"/>
      <c r="V433" s="1"/>
      <c r="W433" s="1"/>
      <c r="X433" s="1"/>
    </row>
    <row r="434" spans="5:24">
      <c r="E434" s="2"/>
      <c r="G434" s="7" t="s">
        <v>589</v>
      </c>
      <c r="H434" s="7" t="s">
        <v>872</v>
      </c>
      <c r="J434" s="11" t="s">
        <v>1256</v>
      </c>
      <c r="K434" s="16">
        <v>0.03</v>
      </c>
      <c r="L434" s="647" t="s">
        <v>696</v>
      </c>
      <c r="M434" s="638" t="s">
        <v>1544</v>
      </c>
      <c r="N434" s="655" t="str">
        <f t="shared" si="6"/>
        <v>奈良県上牧町</v>
      </c>
      <c r="O434" s="635">
        <v>10.210000000000001</v>
      </c>
      <c r="P434" s="638">
        <v>10.17</v>
      </c>
      <c r="Q434" s="671">
        <v>10.14</v>
      </c>
      <c r="T434" s="1"/>
      <c r="U434" s="1"/>
      <c r="V434" s="1"/>
      <c r="W434" s="1"/>
      <c r="X434" s="1"/>
    </row>
    <row r="435" spans="5:24">
      <c r="E435" s="2"/>
      <c r="G435" s="7" t="s">
        <v>589</v>
      </c>
      <c r="H435" s="7" t="s">
        <v>1545</v>
      </c>
      <c r="J435" s="11" t="s">
        <v>1256</v>
      </c>
      <c r="K435" s="16">
        <v>0.03</v>
      </c>
      <c r="L435" s="647" t="s">
        <v>696</v>
      </c>
      <c r="M435" s="638" t="s">
        <v>1546</v>
      </c>
      <c r="N435" s="655" t="str">
        <f t="shared" si="6"/>
        <v>奈良県王寺町</v>
      </c>
      <c r="O435" s="635">
        <v>10.210000000000001</v>
      </c>
      <c r="P435" s="638">
        <v>10.17</v>
      </c>
      <c r="Q435" s="671">
        <v>10.14</v>
      </c>
      <c r="T435" s="1"/>
      <c r="U435" s="1"/>
      <c r="V435" s="1"/>
      <c r="W435" s="1"/>
      <c r="X435" s="1"/>
    </row>
    <row r="436" spans="5:24">
      <c r="E436" s="2"/>
      <c r="G436" s="7" t="s">
        <v>589</v>
      </c>
      <c r="H436" s="7" t="s">
        <v>1268</v>
      </c>
      <c r="J436" s="11" t="s">
        <v>1256</v>
      </c>
      <c r="K436" s="16">
        <v>0.03</v>
      </c>
      <c r="L436" s="647" t="s">
        <v>696</v>
      </c>
      <c r="M436" s="638" t="s">
        <v>1547</v>
      </c>
      <c r="N436" s="655" t="str">
        <f t="shared" si="6"/>
        <v>奈良県広陵町</v>
      </c>
      <c r="O436" s="635">
        <v>10.210000000000001</v>
      </c>
      <c r="P436" s="638">
        <v>10.17</v>
      </c>
      <c r="Q436" s="671">
        <v>10.14</v>
      </c>
      <c r="T436" s="1"/>
      <c r="U436" s="1"/>
      <c r="V436" s="1"/>
      <c r="W436" s="1"/>
      <c r="X436" s="1"/>
    </row>
    <row r="437" spans="5:24">
      <c r="E437" s="2"/>
      <c r="G437" s="7" t="s">
        <v>589</v>
      </c>
      <c r="H437" s="7" t="s">
        <v>1270</v>
      </c>
      <c r="J437" s="11" t="s">
        <v>1256</v>
      </c>
      <c r="K437" s="16">
        <v>0.03</v>
      </c>
      <c r="L437" s="647" t="s">
        <v>696</v>
      </c>
      <c r="M437" s="638" t="s">
        <v>1548</v>
      </c>
      <c r="N437" s="655" t="str">
        <f t="shared" si="6"/>
        <v>奈良県河合町</v>
      </c>
      <c r="O437" s="635">
        <v>10.210000000000001</v>
      </c>
      <c r="P437" s="638">
        <v>10.17</v>
      </c>
      <c r="Q437" s="671">
        <v>10.14</v>
      </c>
      <c r="T437" s="1"/>
      <c r="U437" s="1"/>
      <c r="V437" s="1"/>
      <c r="W437" s="1"/>
      <c r="X437" s="1"/>
    </row>
    <row r="438" spans="5:24">
      <c r="E438" s="2"/>
      <c r="G438" s="7" t="s">
        <v>589</v>
      </c>
      <c r="H438" s="7" t="s">
        <v>1272</v>
      </c>
      <c r="J438" s="11" t="s">
        <v>1256</v>
      </c>
      <c r="K438" s="16">
        <v>0.03</v>
      </c>
      <c r="L438" s="647" t="s">
        <v>721</v>
      </c>
      <c r="M438" s="638" t="s">
        <v>1549</v>
      </c>
      <c r="N438" s="655" t="str">
        <f t="shared" si="6"/>
        <v>岡山県岡山市</v>
      </c>
      <c r="O438" s="635">
        <v>10.210000000000001</v>
      </c>
      <c r="P438" s="638">
        <v>10.17</v>
      </c>
      <c r="Q438" s="671">
        <v>10.14</v>
      </c>
      <c r="T438" s="1"/>
      <c r="U438" s="1"/>
      <c r="V438" s="1"/>
      <c r="W438" s="1"/>
      <c r="X438" s="1"/>
    </row>
    <row r="439" spans="5:24">
      <c r="E439" s="2"/>
      <c r="G439" s="7" t="s">
        <v>589</v>
      </c>
      <c r="H439" s="7" t="s">
        <v>1274</v>
      </c>
      <c r="J439" s="11" t="s">
        <v>1256</v>
      </c>
      <c r="K439" s="16">
        <v>0.03</v>
      </c>
      <c r="L439" s="647" t="s">
        <v>725</v>
      </c>
      <c r="M439" s="638" t="s">
        <v>1550</v>
      </c>
      <c r="N439" s="655" t="str">
        <f t="shared" si="6"/>
        <v>広島県東広島市</v>
      </c>
      <c r="O439" s="635">
        <v>10.210000000000001</v>
      </c>
      <c r="P439" s="638">
        <v>10.17</v>
      </c>
      <c r="Q439" s="671">
        <v>10.14</v>
      </c>
      <c r="T439" s="1"/>
      <c r="U439" s="1"/>
      <c r="V439" s="1"/>
      <c r="W439" s="1"/>
      <c r="X439" s="1"/>
    </row>
    <row r="440" spans="5:24">
      <c r="E440" s="2"/>
      <c r="G440" s="7" t="s">
        <v>589</v>
      </c>
      <c r="H440" s="7" t="s">
        <v>1551</v>
      </c>
      <c r="J440" s="11" t="s">
        <v>1256</v>
      </c>
      <c r="K440" s="16">
        <v>0.03</v>
      </c>
      <c r="L440" s="647" t="s">
        <v>725</v>
      </c>
      <c r="M440" s="638" t="s">
        <v>1552</v>
      </c>
      <c r="N440" s="655" t="str">
        <f t="shared" si="6"/>
        <v>広島県廿日市市</v>
      </c>
      <c r="O440" s="635">
        <v>10.210000000000001</v>
      </c>
      <c r="P440" s="638">
        <v>10.17</v>
      </c>
      <c r="Q440" s="671">
        <v>10.14</v>
      </c>
      <c r="T440" s="1"/>
      <c r="U440" s="1"/>
      <c r="V440" s="1"/>
      <c r="W440" s="1"/>
      <c r="X440" s="1"/>
    </row>
    <row r="441" spans="5:24">
      <c r="E441" s="2"/>
      <c r="G441" s="7" t="s">
        <v>589</v>
      </c>
      <c r="H441" s="7" t="s">
        <v>1553</v>
      </c>
      <c r="J441" s="11" t="s">
        <v>1256</v>
      </c>
      <c r="K441" s="16">
        <v>0.03</v>
      </c>
      <c r="L441" s="647" t="s">
        <v>725</v>
      </c>
      <c r="M441" s="638" t="s">
        <v>1554</v>
      </c>
      <c r="N441" s="655" t="str">
        <f t="shared" si="6"/>
        <v>広島県海田町</v>
      </c>
      <c r="O441" s="635">
        <v>10.210000000000001</v>
      </c>
      <c r="P441" s="638">
        <v>10.17</v>
      </c>
      <c r="Q441" s="671">
        <v>10.14</v>
      </c>
      <c r="T441" s="1"/>
      <c r="U441" s="1"/>
      <c r="V441" s="1"/>
      <c r="W441" s="1"/>
      <c r="X441" s="1"/>
    </row>
    <row r="442" spans="5:24">
      <c r="E442" s="2"/>
      <c r="G442" s="7" t="s">
        <v>589</v>
      </c>
      <c r="H442" s="7" t="s">
        <v>1555</v>
      </c>
      <c r="J442" s="11" t="s">
        <v>1256</v>
      </c>
      <c r="K442" s="16">
        <v>0.03</v>
      </c>
      <c r="L442" s="647" t="s">
        <v>725</v>
      </c>
      <c r="M442" s="638" t="s">
        <v>1556</v>
      </c>
      <c r="N442" s="655" t="str">
        <f t="shared" si="6"/>
        <v>広島県熊野町</v>
      </c>
      <c r="O442" s="635">
        <v>10.210000000000001</v>
      </c>
      <c r="P442" s="638">
        <v>10.17</v>
      </c>
      <c r="Q442" s="671">
        <v>10.14</v>
      </c>
      <c r="T442" s="1"/>
      <c r="U442" s="1"/>
      <c r="V442" s="1"/>
      <c r="W442" s="1"/>
      <c r="X442" s="1"/>
    </row>
    <row r="443" spans="5:24">
      <c r="E443" s="2"/>
      <c r="G443" s="7" t="s">
        <v>589</v>
      </c>
      <c r="H443" s="7" t="s">
        <v>1557</v>
      </c>
      <c r="J443" s="11" t="s">
        <v>1256</v>
      </c>
      <c r="K443" s="16">
        <v>0.03</v>
      </c>
      <c r="L443" s="647" t="s">
        <v>725</v>
      </c>
      <c r="M443" s="638" t="s">
        <v>1558</v>
      </c>
      <c r="N443" s="655" t="str">
        <f t="shared" si="6"/>
        <v>広島県坂町</v>
      </c>
      <c r="O443" s="635">
        <v>10.210000000000001</v>
      </c>
      <c r="P443" s="638">
        <v>10.17</v>
      </c>
      <c r="Q443" s="671">
        <v>10.14</v>
      </c>
      <c r="T443" s="1"/>
      <c r="U443" s="1"/>
      <c r="V443" s="1"/>
      <c r="W443" s="1"/>
      <c r="X443" s="1"/>
    </row>
    <row r="444" spans="5:24">
      <c r="E444" s="2"/>
      <c r="G444" s="7" t="s">
        <v>589</v>
      </c>
      <c r="H444" s="7" t="s">
        <v>1559</v>
      </c>
      <c r="J444" s="11" t="s">
        <v>1256</v>
      </c>
      <c r="K444" s="16">
        <v>0.03</v>
      </c>
      <c r="L444" s="647" t="s">
        <v>730</v>
      </c>
      <c r="M444" s="638" t="s">
        <v>1560</v>
      </c>
      <c r="N444" s="655" t="str">
        <f t="shared" si="6"/>
        <v>山口県周南市</v>
      </c>
      <c r="O444" s="635">
        <v>10.210000000000001</v>
      </c>
      <c r="P444" s="638">
        <v>10.17</v>
      </c>
      <c r="Q444" s="671">
        <v>10.14</v>
      </c>
      <c r="T444" s="1"/>
      <c r="U444" s="1"/>
      <c r="V444" s="1"/>
      <c r="W444" s="1"/>
      <c r="X444" s="1"/>
    </row>
    <row r="445" spans="5:24">
      <c r="E445" s="2"/>
      <c r="G445" s="7" t="s">
        <v>589</v>
      </c>
      <c r="H445" s="7" t="s">
        <v>1276</v>
      </c>
      <c r="J445" s="11" t="s">
        <v>1256</v>
      </c>
      <c r="K445" s="16">
        <v>0.03</v>
      </c>
      <c r="L445" s="647" t="s">
        <v>736</v>
      </c>
      <c r="M445" s="638" t="s">
        <v>1561</v>
      </c>
      <c r="N445" s="655" t="str">
        <f t="shared" si="6"/>
        <v>徳島県徳島市</v>
      </c>
      <c r="O445" s="635">
        <v>10.210000000000001</v>
      </c>
      <c r="P445" s="638">
        <v>10.17</v>
      </c>
      <c r="Q445" s="671">
        <v>10.14</v>
      </c>
      <c r="T445" s="1"/>
      <c r="U445" s="1"/>
      <c r="V445" s="1"/>
      <c r="W445" s="1"/>
      <c r="X445" s="1"/>
    </row>
    <row r="446" spans="5:24">
      <c r="E446" s="2"/>
      <c r="G446" s="7" t="s">
        <v>589</v>
      </c>
      <c r="H446" s="7" t="s">
        <v>1562</v>
      </c>
      <c r="J446" s="11" t="s">
        <v>1256</v>
      </c>
      <c r="K446" s="16">
        <v>0.03</v>
      </c>
      <c r="L446" s="647" t="s">
        <v>741</v>
      </c>
      <c r="M446" s="638" t="s">
        <v>1563</v>
      </c>
      <c r="N446" s="655" t="str">
        <f t="shared" si="6"/>
        <v>香川県高松市</v>
      </c>
      <c r="O446" s="635">
        <v>10.210000000000001</v>
      </c>
      <c r="P446" s="638">
        <v>10.17</v>
      </c>
      <c r="Q446" s="671">
        <v>10.14</v>
      </c>
      <c r="T446" s="1"/>
      <c r="U446" s="1"/>
      <c r="V446" s="1"/>
      <c r="W446" s="1"/>
      <c r="X446" s="1"/>
    </row>
    <row r="447" spans="5:24">
      <c r="E447" s="2"/>
      <c r="G447" s="7" t="s">
        <v>589</v>
      </c>
      <c r="H447" s="7" t="s">
        <v>1564</v>
      </c>
      <c r="J447" s="11" t="s">
        <v>1256</v>
      </c>
      <c r="K447" s="16">
        <v>0.03</v>
      </c>
      <c r="L447" s="647" t="s">
        <v>756</v>
      </c>
      <c r="M447" s="638" t="s">
        <v>1565</v>
      </c>
      <c r="N447" s="655" t="str">
        <f t="shared" si="6"/>
        <v>福岡県北九州市</v>
      </c>
      <c r="O447" s="635">
        <v>10.210000000000001</v>
      </c>
      <c r="P447" s="638">
        <v>10.17</v>
      </c>
      <c r="Q447" s="671">
        <v>10.14</v>
      </c>
      <c r="T447" s="1"/>
      <c r="U447" s="1"/>
      <c r="V447" s="1"/>
      <c r="W447" s="1"/>
      <c r="X447" s="1"/>
    </row>
    <row r="448" spans="5:24">
      <c r="E448" s="2"/>
      <c r="G448" s="7" t="s">
        <v>589</v>
      </c>
      <c r="H448" s="7" t="s">
        <v>1278</v>
      </c>
      <c r="J448" s="11" t="s">
        <v>1256</v>
      </c>
      <c r="K448" s="16">
        <v>0.03</v>
      </c>
      <c r="L448" s="647" t="s">
        <v>756</v>
      </c>
      <c r="M448" s="638" t="s">
        <v>1566</v>
      </c>
      <c r="N448" s="655" t="str">
        <f t="shared" si="6"/>
        <v>福岡県飯塚市</v>
      </c>
      <c r="O448" s="635">
        <v>10.210000000000001</v>
      </c>
      <c r="P448" s="638">
        <v>10.17</v>
      </c>
      <c r="Q448" s="671">
        <v>10.14</v>
      </c>
      <c r="T448" s="1"/>
      <c r="U448" s="1"/>
      <c r="V448" s="1"/>
      <c r="W448" s="1"/>
      <c r="X448" s="1"/>
    </row>
    <row r="449" spans="5:24">
      <c r="E449" s="2"/>
      <c r="G449" s="7" t="s">
        <v>589</v>
      </c>
      <c r="H449" s="7" t="s">
        <v>1567</v>
      </c>
      <c r="J449" s="11" t="s">
        <v>1256</v>
      </c>
      <c r="K449" s="16">
        <v>0.03</v>
      </c>
      <c r="L449" s="647" t="s">
        <v>756</v>
      </c>
      <c r="M449" s="638" t="s">
        <v>1568</v>
      </c>
      <c r="N449" s="655" t="str">
        <f t="shared" si="6"/>
        <v>福岡県筑紫野市</v>
      </c>
      <c r="O449" s="635">
        <v>10.210000000000001</v>
      </c>
      <c r="P449" s="638">
        <v>10.17</v>
      </c>
      <c r="Q449" s="671">
        <v>10.14</v>
      </c>
      <c r="T449" s="1"/>
      <c r="U449" s="1"/>
      <c r="V449" s="1"/>
      <c r="W449" s="1"/>
      <c r="X449" s="1"/>
    </row>
    <row r="450" spans="5:24">
      <c r="E450" s="2"/>
      <c r="G450" s="7" t="s">
        <v>589</v>
      </c>
      <c r="H450" s="7" t="s">
        <v>1569</v>
      </c>
      <c r="J450" s="11" t="s">
        <v>1256</v>
      </c>
      <c r="K450" s="16">
        <v>0.03</v>
      </c>
      <c r="L450" s="647" t="s">
        <v>756</v>
      </c>
      <c r="M450" s="638" t="s">
        <v>1570</v>
      </c>
      <c r="N450" s="655" t="str">
        <f t="shared" si="6"/>
        <v>福岡県古賀市</v>
      </c>
      <c r="O450" s="635">
        <v>10.210000000000001</v>
      </c>
      <c r="P450" s="638">
        <v>10.17</v>
      </c>
      <c r="Q450" s="671">
        <v>10.14</v>
      </c>
      <c r="T450" s="1"/>
      <c r="U450" s="1"/>
      <c r="V450" s="1"/>
      <c r="W450" s="1"/>
      <c r="X450" s="1"/>
    </row>
    <row r="451" spans="5:24" ht="13.8" thickBot="1">
      <c r="E451" s="2"/>
      <c r="G451" s="7" t="s">
        <v>589</v>
      </c>
      <c r="H451" s="7" t="s">
        <v>1571</v>
      </c>
      <c r="J451" s="12" t="s">
        <v>1256</v>
      </c>
      <c r="K451" s="644">
        <v>0.03</v>
      </c>
      <c r="L451" s="686" t="s">
        <v>765</v>
      </c>
      <c r="M451" s="641" t="s">
        <v>1572</v>
      </c>
      <c r="N451" s="680" t="str">
        <f t="shared" si="6"/>
        <v>長崎県長崎市</v>
      </c>
      <c r="O451" s="640">
        <v>10.210000000000001</v>
      </c>
      <c r="P451" s="641">
        <v>10.17</v>
      </c>
      <c r="Q451" s="673">
        <v>10.14</v>
      </c>
      <c r="T451" s="1"/>
      <c r="U451" s="1"/>
      <c r="V451" s="1"/>
      <c r="W451" s="1"/>
      <c r="X451" s="1"/>
    </row>
    <row r="452" spans="5:24" ht="13.8" thickBot="1">
      <c r="E452" s="2"/>
      <c r="G452" s="7" t="s">
        <v>589</v>
      </c>
      <c r="H452" s="7" t="s">
        <v>1573</v>
      </c>
      <c r="J452" s="14" t="s">
        <v>1574</v>
      </c>
      <c r="K452" s="665">
        <v>0</v>
      </c>
      <c r="L452" s="645"/>
      <c r="M452" s="15"/>
      <c r="N452" s="654" t="str">
        <f t="shared" ref="N452" si="7">L452&amp;M452</f>
        <v/>
      </c>
      <c r="O452" s="14" t="str">
        <f t="shared" ref="O452" si="8">L452&amp;M452</f>
        <v/>
      </c>
      <c r="P452" s="19"/>
      <c r="Q452" s="20"/>
      <c r="T452" s="1"/>
      <c r="U452" s="1"/>
      <c r="V452" s="1"/>
      <c r="W452" s="1"/>
      <c r="X452" s="1"/>
    </row>
    <row r="453" spans="5:24">
      <c r="E453" s="2"/>
      <c r="G453" s="7" t="s">
        <v>589</v>
      </c>
      <c r="H453" s="7" t="s">
        <v>1280</v>
      </c>
      <c r="J453" s="10"/>
      <c r="K453" s="10"/>
      <c r="T453" s="1"/>
      <c r="U453" s="1"/>
      <c r="V453" s="1"/>
      <c r="W453" s="1"/>
      <c r="X453" s="1"/>
    </row>
    <row r="454" spans="5:24">
      <c r="E454" s="2"/>
      <c r="G454" s="7" t="s">
        <v>589</v>
      </c>
      <c r="H454" s="7" t="s">
        <v>1282</v>
      </c>
      <c r="J454" s="10"/>
      <c r="K454" s="10"/>
      <c r="T454" s="1"/>
      <c r="U454" s="1"/>
      <c r="V454" s="1"/>
      <c r="W454" s="1"/>
      <c r="X454" s="1"/>
    </row>
    <row r="455" spans="5:24">
      <c r="E455" s="2"/>
      <c r="G455" s="7" t="s">
        <v>589</v>
      </c>
      <c r="H455" s="7" t="s">
        <v>1284</v>
      </c>
      <c r="J455" s="10"/>
      <c r="K455" s="10"/>
      <c r="T455" s="1"/>
      <c r="U455" s="1"/>
      <c r="V455" s="1"/>
      <c r="W455" s="1"/>
      <c r="X455" s="1"/>
    </row>
    <row r="456" spans="5:24">
      <c r="E456" s="2"/>
      <c r="G456" s="7" t="s">
        <v>589</v>
      </c>
      <c r="H456" s="7" t="s">
        <v>1286</v>
      </c>
      <c r="J456" s="10"/>
      <c r="K456" s="10"/>
      <c r="T456" s="1"/>
      <c r="U456" s="1"/>
      <c r="V456" s="1"/>
      <c r="W456" s="1"/>
      <c r="X456" s="1"/>
    </row>
    <row r="457" spans="5:24">
      <c r="E457" s="2"/>
      <c r="G457" s="7" t="s">
        <v>589</v>
      </c>
      <c r="H457" s="7" t="s">
        <v>1288</v>
      </c>
      <c r="J457" s="10"/>
      <c r="K457" s="10"/>
      <c r="T457" s="1"/>
      <c r="U457" s="1"/>
      <c r="V457" s="1"/>
      <c r="W457" s="1"/>
      <c r="X457" s="1"/>
    </row>
    <row r="458" spans="5:24">
      <c r="E458" s="2"/>
      <c r="G458" s="7" t="s">
        <v>589</v>
      </c>
      <c r="H458" s="7" t="s">
        <v>991</v>
      </c>
      <c r="J458" s="10"/>
      <c r="K458" s="10"/>
      <c r="T458" s="1"/>
      <c r="U458" s="1"/>
      <c r="V458" s="1"/>
      <c r="W458" s="1"/>
      <c r="X458" s="1"/>
    </row>
    <row r="459" spans="5:24">
      <c r="E459" s="2"/>
      <c r="G459" s="7" t="s">
        <v>594</v>
      </c>
      <c r="H459" s="7" t="s">
        <v>993</v>
      </c>
      <c r="J459" s="10"/>
      <c r="K459" s="10"/>
      <c r="T459" s="1"/>
      <c r="U459" s="1"/>
      <c r="V459" s="1"/>
      <c r="W459" s="1"/>
      <c r="X459" s="1"/>
    </row>
    <row r="460" spans="5:24">
      <c r="E460" s="2"/>
      <c r="G460" s="7" t="s">
        <v>594</v>
      </c>
      <c r="H460" s="7" t="s">
        <v>1575</v>
      </c>
      <c r="J460" s="10"/>
      <c r="K460" s="10"/>
      <c r="T460" s="1"/>
      <c r="U460" s="1"/>
      <c r="V460" s="1"/>
      <c r="W460" s="1"/>
      <c r="X460" s="1"/>
    </row>
    <row r="461" spans="5:24">
      <c r="E461" s="2"/>
      <c r="G461" s="7" t="s">
        <v>594</v>
      </c>
      <c r="H461" s="7" t="s">
        <v>1290</v>
      </c>
      <c r="J461" s="10"/>
      <c r="K461" s="10"/>
      <c r="T461" s="1"/>
      <c r="U461" s="1"/>
      <c r="V461" s="1"/>
      <c r="W461" s="1"/>
      <c r="X461" s="1"/>
    </row>
    <row r="462" spans="5:24">
      <c r="E462" s="2"/>
      <c r="G462" s="7" t="s">
        <v>594</v>
      </c>
      <c r="H462" s="7" t="s">
        <v>1576</v>
      </c>
      <c r="J462" s="10"/>
      <c r="K462" s="10"/>
      <c r="T462" s="1"/>
      <c r="U462" s="1"/>
      <c r="V462" s="1"/>
      <c r="W462" s="1"/>
      <c r="X462" s="1"/>
    </row>
    <row r="463" spans="5:24">
      <c r="E463" s="2"/>
      <c r="G463" s="7" t="s">
        <v>594</v>
      </c>
      <c r="H463" s="7" t="s">
        <v>1292</v>
      </c>
      <c r="J463" s="10"/>
      <c r="K463" s="10"/>
      <c r="T463" s="1"/>
      <c r="U463" s="1"/>
      <c r="V463" s="1"/>
      <c r="W463" s="1"/>
      <c r="X463" s="1"/>
    </row>
    <row r="464" spans="5:24">
      <c r="E464" s="2"/>
      <c r="G464" s="7" t="s">
        <v>594</v>
      </c>
      <c r="H464" s="7" t="s">
        <v>1294</v>
      </c>
      <c r="J464" s="10"/>
      <c r="K464" s="10"/>
      <c r="T464" s="1"/>
      <c r="U464" s="1"/>
      <c r="V464" s="1"/>
      <c r="W464" s="1"/>
      <c r="X464" s="1"/>
    </row>
    <row r="465" spans="5:24">
      <c r="E465" s="2"/>
      <c r="G465" s="7" t="s">
        <v>594</v>
      </c>
      <c r="H465" s="7" t="s">
        <v>1296</v>
      </c>
      <c r="J465" s="10"/>
      <c r="K465" s="10"/>
      <c r="T465" s="1"/>
      <c r="U465" s="1"/>
      <c r="V465" s="1"/>
      <c r="W465" s="1"/>
      <c r="X465" s="1"/>
    </row>
    <row r="466" spans="5:24">
      <c r="E466" s="2"/>
      <c r="G466" s="7" t="s">
        <v>594</v>
      </c>
      <c r="H466" s="7" t="s">
        <v>1298</v>
      </c>
      <c r="J466" s="10"/>
      <c r="K466" s="10"/>
      <c r="T466" s="1"/>
      <c r="U466" s="1"/>
      <c r="V466" s="1"/>
      <c r="W466" s="1"/>
      <c r="X466" s="1"/>
    </row>
    <row r="467" spans="5:24">
      <c r="E467" s="2"/>
      <c r="G467" s="7" t="s">
        <v>594</v>
      </c>
      <c r="H467" s="7" t="s">
        <v>1300</v>
      </c>
      <c r="J467" s="10"/>
      <c r="K467" s="10"/>
      <c r="T467" s="1"/>
      <c r="U467" s="1"/>
      <c r="V467" s="1"/>
      <c r="W467" s="1"/>
      <c r="X467" s="1"/>
    </row>
    <row r="468" spans="5:24">
      <c r="E468" s="2"/>
      <c r="G468" s="7" t="s">
        <v>594</v>
      </c>
      <c r="H468" s="7" t="s">
        <v>1577</v>
      </c>
      <c r="J468" s="10"/>
      <c r="K468" s="10"/>
      <c r="T468" s="1"/>
      <c r="U468" s="1"/>
      <c r="V468" s="1"/>
      <c r="W468" s="1"/>
      <c r="X468" s="1"/>
    </row>
    <row r="469" spans="5:24">
      <c r="E469" s="2"/>
      <c r="G469" s="7" t="s">
        <v>594</v>
      </c>
      <c r="H469" s="7" t="s">
        <v>1578</v>
      </c>
      <c r="J469" s="10"/>
      <c r="K469" s="10"/>
      <c r="T469" s="1"/>
      <c r="U469" s="1"/>
      <c r="V469" s="1"/>
      <c r="W469" s="1"/>
      <c r="X469" s="1"/>
    </row>
    <row r="470" spans="5:24">
      <c r="E470" s="2"/>
      <c r="G470" s="7" t="s">
        <v>594</v>
      </c>
      <c r="H470" s="7" t="s">
        <v>1302</v>
      </c>
      <c r="J470" s="10"/>
      <c r="K470" s="10"/>
      <c r="T470" s="1"/>
      <c r="U470" s="1"/>
      <c r="V470" s="1"/>
      <c r="W470" s="1"/>
      <c r="X470" s="1"/>
    </row>
    <row r="471" spans="5:24">
      <c r="E471" s="2"/>
      <c r="G471" s="7" t="s">
        <v>594</v>
      </c>
      <c r="H471" s="7" t="s">
        <v>1579</v>
      </c>
      <c r="J471" s="10"/>
      <c r="K471" s="10"/>
      <c r="T471" s="1"/>
      <c r="U471" s="1"/>
      <c r="V471" s="1"/>
      <c r="W471" s="1"/>
      <c r="X471" s="1"/>
    </row>
    <row r="472" spans="5:24">
      <c r="E472" s="2"/>
      <c r="G472" s="7" t="s">
        <v>594</v>
      </c>
      <c r="H472" s="7" t="s">
        <v>1304</v>
      </c>
      <c r="J472" s="10"/>
      <c r="K472" s="10"/>
      <c r="T472" s="1"/>
      <c r="U472" s="1"/>
      <c r="V472" s="1"/>
      <c r="W472" s="1"/>
      <c r="X472" s="1"/>
    </row>
    <row r="473" spans="5:24">
      <c r="E473" s="2"/>
      <c r="G473" s="7" t="s">
        <v>594</v>
      </c>
      <c r="H473" s="7" t="s">
        <v>1580</v>
      </c>
      <c r="J473" s="10"/>
      <c r="K473" s="10"/>
      <c r="T473" s="1"/>
      <c r="U473" s="1"/>
      <c r="V473" s="1"/>
      <c r="W473" s="1"/>
      <c r="X473" s="1"/>
    </row>
    <row r="474" spans="5:24">
      <c r="E474" s="2"/>
      <c r="G474" s="7" t="s">
        <v>594</v>
      </c>
      <c r="H474" s="7" t="s">
        <v>1581</v>
      </c>
      <c r="J474" s="10"/>
      <c r="K474" s="10"/>
      <c r="T474" s="1"/>
      <c r="U474" s="1"/>
      <c r="V474" s="1"/>
      <c r="W474" s="1"/>
      <c r="X474" s="1"/>
    </row>
    <row r="475" spans="5:24">
      <c r="E475" s="2"/>
      <c r="G475" s="7" t="s">
        <v>594</v>
      </c>
      <c r="H475" s="7" t="s">
        <v>1582</v>
      </c>
      <c r="J475" s="10"/>
      <c r="K475" s="10"/>
      <c r="T475" s="1"/>
      <c r="U475" s="1"/>
      <c r="V475" s="1"/>
      <c r="W475" s="1"/>
      <c r="X475" s="1"/>
    </row>
    <row r="476" spans="5:24">
      <c r="E476" s="2"/>
      <c r="G476" s="7" t="s">
        <v>594</v>
      </c>
      <c r="H476" s="7" t="s">
        <v>1583</v>
      </c>
      <c r="J476" s="10"/>
      <c r="K476" s="10"/>
      <c r="T476" s="1"/>
      <c r="U476" s="1"/>
      <c r="V476" s="1"/>
      <c r="W476" s="1"/>
      <c r="X476" s="1"/>
    </row>
    <row r="477" spans="5:24">
      <c r="E477" s="2"/>
      <c r="G477" s="7" t="s">
        <v>594</v>
      </c>
      <c r="H477" s="7" t="s">
        <v>1584</v>
      </c>
      <c r="J477" s="10"/>
      <c r="K477" s="10"/>
      <c r="T477" s="1"/>
      <c r="U477" s="1"/>
      <c r="V477" s="1"/>
      <c r="W477" s="1"/>
      <c r="X477" s="1"/>
    </row>
    <row r="478" spans="5:24">
      <c r="E478" s="2"/>
      <c r="G478" s="7" t="s">
        <v>594</v>
      </c>
      <c r="H478" s="7" t="s">
        <v>1306</v>
      </c>
      <c r="J478" s="10"/>
      <c r="K478" s="10"/>
      <c r="T478" s="1"/>
      <c r="U478" s="1"/>
      <c r="V478" s="1"/>
      <c r="W478" s="1"/>
      <c r="X478" s="1"/>
    </row>
    <row r="479" spans="5:24">
      <c r="E479" s="2"/>
      <c r="G479" s="7" t="s">
        <v>594</v>
      </c>
      <c r="H479" s="7" t="s">
        <v>995</v>
      </c>
      <c r="J479" s="10"/>
      <c r="K479" s="10"/>
      <c r="T479" s="1"/>
      <c r="U479" s="1"/>
      <c r="V479" s="1"/>
      <c r="W479" s="1"/>
      <c r="X479" s="1"/>
    </row>
    <row r="480" spans="5:24">
      <c r="E480" s="2"/>
      <c r="G480" s="7" t="s">
        <v>594</v>
      </c>
      <c r="H480" s="7" t="s">
        <v>1585</v>
      </c>
      <c r="J480" s="10"/>
      <c r="K480" s="10"/>
      <c r="T480" s="1"/>
      <c r="U480" s="1"/>
      <c r="V480" s="1"/>
      <c r="W480" s="1"/>
      <c r="X480" s="1"/>
    </row>
    <row r="481" spans="5:24">
      <c r="E481" s="2"/>
      <c r="G481" s="7" t="s">
        <v>594</v>
      </c>
      <c r="H481" s="7" t="s">
        <v>1586</v>
      </c>
      <c r="J481" s="10"/>
      <c r="K481" s="10"/>
      <c r="T481" s="1"/>
      <c r="U481" s="1"/>
      <c r="V481" s="1"/>
      <c r="W481" s="1"/>
      <c r="X481" s="1"/>
    </row>
    <row r="482" spans="5:24">
      <c r="E482" s="2"/>
      <c r="G482" s="7" t="s">
        <v>594</v>
      </c>
      <c r="H482" s="7" t="s">
        <v>1587</v>
      </c>
      <c r="J482" s="10"/>
      <c r="K482" s="10"/>
      <c r="T482" s="1"/>
      <c r="U482" s="1"/>
      <c r="V482" s="1"/>
      <c r="W482" s="1"/>
      <c r="X482" s="1"/>
    </row>
    <row r="483" spans="5:24">
      <c r="E483" s="2"/>
      <c r="G483" s="7" t="s">
        <v>594</v>
      </c>
      <c r="H483" s="7" t="s">
        <v>1588</v>
      </c>
      <c r="J483" s="10"/>
      <c r="K483" s="10"/>
      <c r="T483" s="1"/>
      <c r="U483" s="1"/>
      <c r="V483" s="1"/>
      <c r="W483" s="1"/>
      <c r="X483" s="1"/>
    </row>
    <row r="484" spans="5:24">
      <c r="E484" s="2"/>
      <c r="G484" s="7" t="s">
        <v>599</v>
      </c>
      <c r="H484" s="7" t="s">
        <v>1308</v>
      </c>
      <c r="J484" s="10"/>
      <c r="K484" s="10"/>
      <c r="T484" s="1"/>
      <c r="U484" s="1"/>
      <c r="V484" s="1"/>
      <c r="W484" s="1"/>
      <c r="X484" s="1"/>
    </row>
    <row r="485" spans="5:24">
      <c r="E485" s="2"/>
      <c r="G485" s="7" t="s">
        <v>599</v>
      </c>
      <c r="H485" s="7" t="s">
        <v>997</v>
      </c>
      <c r="J485" s="10"/>
      <c r="K485" s="10"/>
      <c r="T485" s="1"/>
      <c r="U485" s="1"/>
      <c r="V485" s="1"/>
      <c r="W485" s="1"/>
      <c r="X485" s="1"/>
    </row>
    <row r="486" spans="5:24">
      <c r="E486" s="2"/>
      <c r="G486" s="7" t="s">
        <v>599</v>
      </c>
      <c r="H486" s="7" t="s">
        <v>1589</v>
      </c>
      <c r="J486" s="10"/>
      <c r="K486" s="10"/>
      <c r="T486" s="1"/>
      <c r="U486" s="1"/>
      <c r="V486" s="1"/>
      <c r="W486" s="1"/>
      <c r="X486" s="1"/>
    </row>
    <row r="487" spans="5:24">
      <c r="E487" s="2"/>
      <c r="G487" s="7" t="s">
        <v>599</v>
      </c>
      <c r="H487" s="7" t="s">
        <v>1310</v>
      </c>
      <c r="J487" s="10"/>
      <c r="K487" s="10"/>
      <c r="T487" s="1"/>
      <c r="U487" s="1"/>
      <c r="V487" s="1"/>
      <c r="W487" s="1"/>
      <c r="X487" s="1"/>
    </row>
    <row r="488" spans="5:24">
      <c r="E488" s="2"/>
      <c r="G488" s="7" t="s">
        <v>599</v>
      </c>
      <c r="H488" s="7" t="s">
        <v>1312</v>
      </c>
      <c r="J488" s="10"/>
      <c r="K488" s="10"/>
      <c r="T488" s="1"/>
      <c r="U488" s="1"/>
      <c r="V488" s="1"/>
      <c r="W488" s="1"/>
      <c r="X488" s="1"/>
    </row>
    <row r="489" spans="5:24">
      <c r="E489" s="2"/>
      <c r="G489" s="7" t="s">
        <v>599</v>
      </c>
      <c r="H489" s="7" t="s">
        <v>1590</v>
      </c>
      <c r="J489" s="10"/>
      <c r="K489" s="10"/>
      <c r="T489" s="1"/>
      <c r="U489" s="1"/>
      <c r="V489" s="1"/>
      <c r="W489" s="1"/>
      <c r="X489" s="1"/>
    </row>
    <row r="490" spans="5:24">
      <c r="E490" s="2"/>
      <c r="G490" s="7" t="s">
        <v>599</v>
      </c>
      <c r="H490" s="7" t="s">
        <v>1591</v>
      </c>
      <c r="J490" s="10"/>
      <c r="K490" s="10"/>
      <c r="T490" s="1"/>
      <c r="U490" s="1"/>
      <c r="V490" s="1"/>
      <c r="W490" s="1"/>
      <c r="X490" s="1"/>
    </row>
    <row r="491" spans="5:24">
      <c r="E491" s="2"/>
      <c r="G491" s="7" t="s">
        <v>599</v>
      </c>
      <c r="H491" s="7" t="s">
        <v>1314</v>
      </c>
      <c r="J491" s="10"/>
      <c r="K491" s="10"/>
      <c r="T491" s="1"/>
      <c r="U491" s="1"/>
      <c r="V491" s="1"/>
      <c r="W491" s="1"/>
      <c r="X491" s="1"/>
    </row>
    <row r="492" spans="5:24">
      <c r="E492" s="2"/>
      <c r="G492" s="7" t="s">
        <v>599</v>
      </c>
      <c r="H492" s="7" t="s">
        <v>1592</v>
      </c>
      <c r="J492" s="10"/>
      <c r="K492" s="10"/>
      <c r="T492" s="1"/>
      <c r="U492" s="1"/>
      <c r="V492" s="1"/>
      <c r="W492" s="1"/>
      <c r="X492" s="1"/>
    </row>
    <row r="493" spans="5:24">
      <c r="E493" s="2"/>
      <c r="G493" s="7" t="s">
        <v>599</v>
      </c>
      <c r="H493" s="7" t="s">
        <v>1593</v>
      </c>
      <c r="J493" s="10"/>
      <c r="K493" s="10"/>
      <c r="T493" s="1"/>
      <c r="U493" s="1"/>
      <c r="V493" s="1"/>
      <c r="W493" s="1"/>
      <c r="X493" s="1"/>
    </row>
    <row r="494" spans="5:24">
      <c r="E494" s="2"/>
      <c r="G494" s="7" t="s">
        <v>599</v>
      </c>
      <c r="H494" s="7" t="s">
        <v>1594</v>
      </c>
      <c r="J494" s="10"/>
      <c r="K494" s="10"/>
      <c r="T494" s="1"/>
      <c r="U494" s="1"/>
      <c r="V494" s="1"/>
      <c r="W494" s="1"/>
      <c r="X494" s="1"/>
    </row>
    <row r="495" spans="5:24">
      <c r="E495" s="2"/>
      <c r="G495" s="7" t="s">
        <v>599</v>
      </c>
      <c r="H495" s="7" t="s">
        <v>1595</v>
      </c>
      <c r="J495" s="10"/>
      <c r="K495" s="10"/>
      <c r="T495" s="1"/>
      <c r="U495" s="1"/>
      <c r="V495" s="1"/>
      <c r="W495" s="1"/>
      <c r="X495" s="1"/>
    </row>
    <row r="496" spans="5:24">
      <c r="E496" s="2"/>
      <c r="G496" s="7" t="s">
        <v>599</v>
      </c>
      <c r="H496" s="7" t="s">
        <v>1596</v>
      </c>
      <c r="J496" s="10"/>
      <c r="K496" s="10"/>
      <c r="T496" s="1"/>
      <c r="U496" s="1"/>
      <c r="V496" s="1"/>
      <c r="W496" s="1"/>
      <c r="X496" s="1"/>
    </row>
    <row r="497" spans="5:24">
      <c r="E497" s="2"/>
      <c r="G497" s="7" t="s">
        <v>599</v>
      </c>
      <c r="H497" s="7" t="s">
        <v>1597</v>
      </c>
      <c r="J497" s="10"/>
      <c r="K497" s="10"/>
      <c r="T497" s="1"/>
      <c r="U497" s="1"/>
      <c r="V497" s="1"/>
      <c r="W497" s="1"/>
      <c r="X497" s="1"/>
    </row>
    <row r="498" spans="5:24">
      <c r="E498" s="2"/>
      <c r="G498" s="7" t="s">
        <v>599</v>
      </c>
      <c r="H498" s="7" t="s">
        <v>1598</v>
      </c>
      <c r="J498" s="10"/>
      <c r="K498" s="10"/>
      <c r="T498" s="1"/>
      <c r="U498" s="1"/>
      <c r="V498" s="1"/>
      <c r="W498" s="1"/>
      <c r="X498" s="1"/>
    </row>
    <row r="499" spans="5:24">
      <c r="E499" s="2"/>
      <c r="G499" s="7" t="s">
        <v>599</v>
      </c>
      <c r="H499" s="7" t="s">
        <v>1599</v>
      </c>
      <c r="J499" s="10"/>
      <c r="K499" s="10"/>
      <c r="T499" s="1"/>
      <c r="U499" s="1"/>
      <c r="V499" s="1"/>
      <c r="W499" s="1"/>
      <c r="X499" s="1"/>
    </row>
    <row r="500" spans="5:24">
      <c r="E500" s="2"/>
      <c r="G500" s="7" t="s">
        <v>599</v>
      </c>
      <c r="H500" s="7" t="s">
        <v>1600</v>
      </c>
      <c r="J500" s="10"/>
      <c r="K500" s="10"/>
      <c r="T500" s="1"/>
      <c r="U500" s="1"/>
      <c r="V500" s="1"/>
      <c r="W500" s="1"/>
      <c r="X500" s="1"/>
    </row>
    <row r="501" spans="5:24">
      <c r="E501" s="2"/>
      <c r="G501" s="7" t="s">
        <v>599</v>
      </c>
      <c r="H501" s="7" t="s">
        <v>1601</v>
      </c>
      <c r="J501" s="10"/>
      <c r="K501" s="10"/>
      <c r="T501" s="1"/>
      <c r="U501" s="1"/>
      <c r="V501" s="1"/>
      <c r="W501" s="1"/>
      <c r="X501" s="1"/>
    </row>
    <row r="502" spans="5:24">
      <c r="E502" s="2"/>
      <c r="G502" s="7" t="s">
        <v>599</v>
      </c>
      <c r="H502" s="7" t="s">
        <v>1602</v>
      </c>
      <c r="J502" s="10"/>
      <c r="K502" s="10"/>
      <c r="T502" s="1"/>
      <c r="U502" s="1"/>
      <c r="V502" s="1"/>
      <c r="W502" s="1"/>
      <c r="X502" s="1"/>
    </row>
    <row r="503" spans="5:24">
      <c r="E503" s="2"/>
      <c r="G503" s="7" t="s">
        <v>599</v>
      </c>
      <c r="H503" s="7" t="s">
        <v>1603</v>
      </c>
      <c r="J503" s="10"/>
      <c r="K503" s="10"/>
      <c r="T503" s="1"/>
      <c r="U503" s="1"/>
      <c r="V503" s="1"/>
      <c r="W503" s="1"/>
      <c r="X503" s="1"/>
    </row>
    <row r="504" spans="5:24">
      <c r="E504" s="2"/>
      <c r="G504" s="7" t="s">
        <v>599</v>
      </c>
      <c r="H504" s="7" t="s">
        <v>1604</v>
      </c>
      <c r="J504" s="10"/>
      <c r="K504" s="10"/>
      <c r="T504" s="1"/>
      <c r="U504" s="1"/>
      <c r="V504" s="1"/>
      <c r="W504" s="1"/>
      <c r="X504" s="1"/>
    </row>
    <row r="505" spans="5:24">
      <c r="E505" s="2"/>
      <c r="G505" s="7" t="s">
        <v>599</v>
      </c>
      <c r="H505" s="7" t="s">
        <v>1605</v>
      </c>
      <c r="J505" s="10"/>
      <c r="K505" s="10"/>
      <c r="T505" s="1"/>
      <c r="U505" s="1"/>
      <c r="V505" s="1"/>
      <c r="W505" s="1"/>
      <c r="X505" s="1"/>
    </row>
    <row r="506" spans="5:24">
      <c r="E506" s="2"/>
      <c r="G506" s="7" t="s">
        <v>599</v>
      </c>
      <c r="H506" s="7" t="s">
        <v>1606</v>
      </c>
      <c r="J506" s="10"/>
      <c r="K506" s="10"/>
      <c r="T506" s="1"/>
      <c r="U506" s="1"/>
      <c r="V506" s="1"/>
      <c r="W506" s="1"/>
      <c r="X506" s="1"/>
    </row>
    <row r="507" spans="5:24">
      <c r="E507" s="2"/>
      <c r="G507" s="7" t="s">
        <v>599</v>
      </c>
      <c r="H507" s="7" t="s">
        <v>1607</v>
      </c>
      <c r="J507" s="10"/>
      <c r="K507" s="10"/>
      <c r="T507" s="1"/>
      <c r="U507" s="1"/>
      <c r="V507" s="1"/>
      <c r="W507" s="1"/>
      <c r="X507" s="1"/>
    </row>
    <row r="508" spans="5:24">
      <c r="E508" s="2"/>
      <c r="G508" s="7" t="s">
        <v>599</v>
      </c>
      <c r="H508" s="7" t="s">
        <v>1608</v>
      </c>
      <c r="J508" s="10"/>
      <c r="K508" s="10"/>
      <c r="T508" s="1"/>
      <c r="U508" s="1"/>
      <c r="V508" s="1"/>
      <c r="W508" s="1"/>
      <c r="X508" s="1"/>
    </row>
    <row r="509" spans="5:24">
      <c r="E509" s="2"/>
      <c r="G509" s="7" t="s">
        <v>599</v>
      </c>
      <c r="H509" s="7" t="s">
        <v>1609</v>
      </c>
      <c r="J509" s="10"/>
      <c r="K509" s="10"/>
      <c r="T509" s="1"/>
      <c r="U509" s="1"/>
      <c r="V509" s="1"/>
      <c r="W509" s="1"/>
      <c r="X509" s="1"/>
    </row>
    <row r="510" spans="5:24">
      <c r="E510" s="2"/>
      <c r="G510" s="7" t="s">
        <v>599</v>
      </c>
      <c r="H510" s="7" t="s">
        <v>1610</v>
      </c>
      <c r="J510" s="10"/>
      <c r="K510" s="10"/>
      <c r="T510" s="1"/>
      <c r="U510" s="1"/>
      <c r="V510" s="1"/>
      <c r="W510" s="1"/>
      <c r="X510" s="1"/>
    </row>
    <row r="511" spans="5:24">
      <c r="E511" s="2"/>
      <c r="G511" s="7" t="s">
        <v>599</v>
      </c>
      <c r="H511" s="7" t="s">
        <v>1465</v>
      </c>
      <c r="J511" s="10"/>
      <c r="K511" s="10"/>
      <c r="T511" s="1"/>
      <c r="U511" s="1"/>
      <c r="V511" s="1"/>
      <c r="W511" s="1"/>
      <c r="X511" s="1"/>
    </row>
    <row r="512" spans="5:24">
      <c r="E512" s="2"/>
      <c r="G512" s="7" t="s">
        <v>599</v>
      </c>
      <c r="H512" s="7" t="s">
        <v>1611</v>
      </c>
      <c r="J512" s="10"/>
      <c r="K512" s="10"/>
      <c r="T512" s="1"/>
      <c r="U512" s="1"/>
      <c r="V512" s="1"/>
      <c r="W512" s="1"/>
      <c r="X512" s="1"/>
    </row>
    <row r="513" spans="5:24">
      <c r="E513" s="2"/>
      <c r="G513" s="7" t="s">
        <v>599</v>
      </c>
      <c r="H513" s="7" t="s">
        <v>1320</v>
      </c>
      <c r="J513" s="10"/>
      <c r="K513" s="10"/>
      <c r="T513" s="1"/>
      <c r="U513" s="1"/>
      <c r="V513" s="1"/>
      <c r="W513" s="1"/>
      <c r="X513" s="1"/>
    </row>
    <row r="514" spans="5:24">
      <c r="E514" s="2"/>
      <c r="G514" s="7" t="s">
        <v>599</v>
      </c>
      <c r="H514" s="7" t="s">
        <v>1612</v>
      </c>
      <c r="J514" s="10"/>
      <c r="K514" s="10"/>
      <c r="T514" s="1"/>
      <c r="U514" s="1"/>
      <c r="V514" s="1"/>
      <c r="W514" s="1"/>
      <c r="X514" s="1"/>
    </row>
    <row r="515" spans="5:24">
      <c r="E515" s="2"/>
      <c r="G515" s="7" t="s">
        <v>599</v>
      </c>
      <c r="H515" s="7" t="s">
        <v>1613</v>
      </c>
      <c r="J515" s="10"/>
      <c r="K515" s="10"/>
      <c r="T515" s="1"/>
      <c r="U515" s="1"/>
      <c r="V515" s="1"/>
      <c r="W515" s="1"/>
      <c r="X515" s="1"/>
    </row>
    <row r="516" spans="5:24">
      <c r="E516" s="2"/>
      <c r="G516" s="7" t="s">
        <v>599</v>
      </c>
      <c r="H516" s="7" t="s">
        <v>1614</v>
      </c>
      <c r="J516" s="10"/>
      <c r="K516" s="10"/>
      <c r="T516" s="1"/>
      <c r="U516" s="1"/>
      <c r="V516" s="1"/>
      <c r="W516" s="1"/>
      <c r="X516" s="1"/>
    </row>
    <row r="517" spans="5:24">
      <c r="E517" s="2"/>
      <c r="G517" s="7" t="s">
        <v>599</v>
      </c>
      <c r="H517" s="7" t="s">
        <v>1615</v>
      </c>
      <c r="J517" s="10"/>
      <c r="K517" s="10"/>
      <c r="T517" s="1"/>
      <c r="U517" s="1"/>
      <c r="V517" s="1"/>
      <c r="W517" s="1"/>
      <c r="X517" s="1"/>
    </row>
    <row r="518" spans="5:24">
      <c r="E518" s="2"/>
      <c r="G518" s="7" t="s">
        <v>599</v>
      </c>
      <c r="H518" s="7" t="s">
        <v>1616</v>
      </c>
      <c r="J518" s="10"/>
      <c r="K518" s="10"/>
      <c r="T518" s="1"/>
      <c r="U518" s="1"/>
      <c r="V518" s="1"/>
      <c r="W518" s="1"/>
      <c r="X518" s="1"/>
    </row>
    <row r="519" spans="5:24">
      <c r="E519" s="2"/>
      <c r="G519" s="7" t="s">
        <v>603</v>
      </c>
      <c r="H519" s="7" t="s">
        <v>712</v>
      </c>
      <c r="J519" s="10"/>
      <c r="K519" s="10"/>
      <c r="T519" s="1"/>
      <c r="U519" s="1"/>
      <c r="V519" s="1"/>
      <c r="W519" s="1"/>
      <c r="X519" s="1"/>
    </row>
    <row r="520" spans="5:24">
      <c r="E520" s="2"/>
      <c r="G520" s="7" t="s">
        <v>603</v>
      </c>
      <c r="H520" s="7" t="s">
        <v>999</v>
      </c>
      <c r="J520" s="10"/>
      <c r="K520" s="10"/>
      <c r="T520" s="1"/>
      <c r="U520" s="1"/>
      <c r="V520" s="1"/>
      <c r="W520" s="1"/>
      <c r="X520" s="1"/>
    </row>
    <row r="521" spans="5:24">
      <c r="E521" s="2"/>
      <c r="G521" s="7" t="s">
        <v>603</v>
      </c>
      <c r="H521" s="7" t="s">
        <v>1322</v>
      </c>
      <c r="J521" s="10"/>
      <c r="K521" s="10"/>
      <c r="T521" s="1"/>
      <c r="U521" s="1"/>
      <c r="V521" s="1"/>
      <c r="W521" s="1"/>
      <c r="X521" s="1"/>
    </row>
    <row r="522" spans="5:24">
      <c r="E522" s="2"/>
      <c r="G522" s="7" t="s">
        <v>603</v>
      </c>
      <c r="H522" s="7" t="s">
        <v>874</v>
      </c>
      <c r="J522" s="10"/>
      <c r="K522" s="10"/>
      <c r="T522" s="1"/>
      <c r="U522" s="1"/>
      <c r="V522" s="1"/>
      <c r="W522" s="1"/>
      <c r="X522" s="1"/>
    </row>
    <row r="523" spans="5:24">
      <c r="E523" s="2"/>
      <c r="G523" s="7" t="s">
        <v>603</v>
      </c>
      <c r="H523" s="7" t="s">
        <v>1001</v>
      </c>
      <c r="J523" s="10"/>
      <c r="K523" s="10"/>
      <c r="T523" s="1"/>
      <c r="U523" s="1"/>
      <c r="V523" s="1"/>
      <c r="W523" s="1"/>
      <c r="X523" s="1"/>
    </row>
    <row r="524" spans="5:24">
      <c r="E524" s="2"/>
      <c r="G524" s="7" t="s">
        <v>603</v>
      </c>
      <c r="H524" s="7" t="s">
        <v>1617</v>
      </c>
      <c r="J524" s="10"/>
      <c r="K524" s="10"/>
      <c r="T524" s="1"/>
      <c r="U524" s="1"/>
      <c r="V524" s="1"/>
      <c r="W524" s="1"/>
      <c r="X524" s="1"/>
    </row>
    <row r="525" spans="5:24">
      <c r="E525" s="2"/>
      <c r="G525" s="7" t="s">
        <v>603</v>
      </c>
      <c r="H525" s="7" t="s">
        <v>1003</v>
      </c>
      <c r="J525" s="10"/>
      <c r="K525" s="10"/>
      <c r="T525" s="1"/>
      <c r="U525" s="1"/>
      <c r="V525" s="1"/>
      <c r="W525" s="1"/>
      <c r="X525" s="1"/>
    </row>
    <row r="526" spans="5:24">
      <c r="E526" s="2"/>
      <c r="G526" s="7" t="s">
        <v>603</v>
      </c>
      <c r="H526" s="7" t="s">
        <v>1618</v>
      </c>
      <c r="J526" s="10"/>
      <c r="K526" s="10"/>
      <c r="T526" s="1"/>
      <c r="U526" s="1"/>
      <c r="V526" s="1"/>
      <c r="W526" s="1"/>
      <c r="X526" s="1"/>
    </row>
    <row r="527" spans="5:24">
      <c r="E527" s="2"/>
      <c r="G527" s="7" t="s">
        <v>603</v>
      </c>
      <c r="H527" s="7" t="s">
        <v>1007</v>
      </c>
      <c r="J527" s="10"/>
      <c r="K527" s="10"/>
      <c r="T527" s="1"/>
      <c r="U527" s="1"/>
      <c r="V527" s="1"/>
      <c r="W527" s="1"/>
      <c r="X527" s="1"/>
    </row>
    <row r="528" spans="5:24">
      <c r="E528" s="2"/>
      <c r="G528" s="7" t="s">
        <v>603</v>
      </c>
      <c r="H528" s="7" t="s">
        <v>1619</v>
      </c>
      <c r="J528" s="10"/>
      <c r="K528" s="10"/>
      <c r="T528" s="1"/>
      <c r="U528" s="1"/>
      <c r="V528" s="1"/>
      <c r="W528" s="1"/>
      <c r="X528" s="1"/>
    </row>
    <row r="529" spans="5:24">
      <c r="E529" s="2"/>
      <c r="G529" s="7" t="s">
        <v>603</v>
      </c>
      <c r="H529" s="7" t="s">
        <v>1009</v>
      </c>
      <c r="J529" s="10"/>
      <c r="K529" s="10"/>
      <c r="T529" s="1"/>
      <c r="U529" s="1"/>
      <c r="V529" s="1"/>
      <c r="W529" s="1"/>
      <c r="X529" s="1"/>
    </row>
    <row r="530" spans="5:24">
      <c r="E530" s="2"/>
      <c r="G530" s="7" t="s">
        <v>603</v>
      </c>
      <c r="H530" s="7" t="s">
        <v>1011</v>
      </c>
      <c r="J530" s="10"/>
      <c r="K530" s="10"/>
      <c r="T530" s="1"/>
      <c r="U530" s="1"/>
      <c r="V530" s="1"/>
      <c r="W530" s="1"/>
      <c r="X530" s="1"/>
    </row>
    <row r="531" spans="5:24">
      <c r="E531" s="2"/>
      <c r="G531" s="7" t="s">
        <v>603</v>
      </c>
      <c r="H531" s="7" t="s">
        <v>1013</v>
      </c>
      <c r="J531" s="10"/>
      <c r="K531" s="10"/>
      <c r="T531" s="1"/>
      <c r="U531" s="1"/>
      <c r="V531" s="1"/>
      <c r="W531" s="1"/>
      <c r="X531" s="1"/>
    </row>
    <row r="532" spans="5:24">
      <c r="E532" s="2"/>
      <c r="G532" s="7" t="s">
        <v>603</v>
      </c>
      <c r="H532" s="7" t="s">
        <v>1015</v>
      </c>
      <c r="J532" s="10"/>
      <c r="K532" s="10"/>
      <c r="T532" s="1"/>
      <c r="U532" s="1"/>
      <c r="V532" s="1"/>
      <c r="W532" s="1"/>
      <c r="X532" s="1"/>
    </row>
    <row r="533" spans="5:24">
      <c r="E533" s="2"/>
      <c r="G533" s="7" t="s">
        <v>603</v>
      </c>
      <c r="H533" s="7" t="s">
        <v>1017</v>
      </c>
      <c r="J533" s="10"/>
      <c r="K533" s="10"/>
      <c r="T533" s="1"/>
      <c r="U533" s="1"/>
      <c r="V533" s="1"/>
      <c r="W533" s="1"/>
      <c r="X533" s="1"/>
    </row>
    <row r="534" spans="5:24">
      <c r="E534" s="2"/>
      <c r="G534" s="7" t="s">
        <v>603</v>
      </c>
      <c r="H534" s="7" t="s">
        <v>1324</v>
      </c>
      <c r="J534" s="10"/>
      <c r="K534" s="10"/>
      <c r="T534" s="1"/>
      <c r="U534" s="1"/>
      <c r="V534" s="1"/>
      <c r="W534" s="1"/>
      <c r="X534" s="1"/>
    </row>
    <row r="535" spans="5:24">
      <c r="E535" s="2"/>
      <c r="G535" s="7" t="s">
        <v>603</v>
      </c>
      <c r="H535" s="7" t="s">
        <v>1019</v>
      </c>
      <c r="J535" s="10"/>
      <c r="K535" s="10"/>
      <c r="T535" s="1"/>
      <c r="U535" s="1"/>
      <c r="V535" s="1"/>
      <c r="W535" s="1"/>
      <c r="X535" s="1"/>
    </row>
    <row r="536" spans="5:24">
      <c r="E536" s="2"/>
      <c r="G536" s="7" t="s">
        <v>603</v>
      </c>
      <c r="H536" s="7" t="s">
        <v>876</v>
      </c>
      <c r="J536" s="10"/>
      <c r="K536" s="10"/>
      <c r="T536" s="1"/>
      <c r="U536" s="1"/>
      <c r="V536" s="1"/>
      <c r="W536" s="1"/>
      <c r="X536" s="1"/>
    </row>
    <row r="537" spans="5:24">
      <c r="E537" s="2"/>
      <c r="G537" s="7" t="s">
        <v>603</v>
      </c>
      <c r="H537" s="7" t="s">
        <v>1021</v>
      </c>
      <c r="J537" s="10"/>
      <c r="K537" s="10"/>
      <c r="T537" s="1"/>
      <c r="U537" s="1"/>
      <c r="V537" s="1"/>
      <c r="W537" s="1"/>
      <c r="X537" s="1"/>
    </row>
    <row r="538" spans="5:24">
      <c r="E538" s="2"/>
      <c r="G538" s="7" t="s">
        <v>603</v>
      </c>
      <c r="H538" s="7" t="s">
        <v>1023</v>
      </c>
      <c r="J538" s="10"/>
      <c r="K538" s="10"/>
      <c r="T538" s="1"/>
      <c r="U538" s="1"/>
      <c r="V538" s="1"/>
      <c r="W538" s="1"/>
      <c r="X538" s="1"/>
    </row>
    <row r="539" spans="5:24">
      <c r="E539" s="2"/>
      <c r="G539" s="7" t="s">
        <v>603</v>
      </c>
      <c r="H539" s="7" t="s">
        <v>878</v>
      </c>
      <c r="J539" s="10"/>
      <c r="K539" s="10"/>
      <c r="T539" s="1"/>
      <c r="U539" s="1"/>
      <c r="V539" s="1"/>
      <c r="W539" s="1"/>
      <c r="X539" s="1"/>
    </row>
    <row r="540" spans="5:24">
      <c r="E540" s="2"/>
      <c r="G540" s="7" t="s">
        <v>603</v>
      </c>
      <c r="H540" s="7" t="s">
        <v>1025</v>
      </c>
      <c r="J540" s="10"/>
      <c r="K540" s="10"/>
      <c r="T540" s="1"/>
      <c r="U540" s="1"/>
      <c r="V540" s="1"/>
      <c r="W540" s="1"/>
      <c r="X540" s="1"/>
    </row>
    <row r="541" spans="5:24">
      <c r="E541" s="2"/>
      <c r="G541" s="7" t="s">
        <v>603</v>
      </c>
      <c r="H541" s="7" t="s">
        <v>815</v>
      </c>
      <c r="J541" s="10"/>
      <c r="K541" s="10"/>
      <c r="T541" s="1"/>
      <c r="U541" s="1"/>
      <c r="V541" s="1"/>
      <c r="W541" s="1"/>
      <c r="X541" s="1"/>
    </row>
    <row r="542" spans="5:24">
      <c r="E542" s="2"/>
      <c r="G542" s="7" t="s">
        <v>603</v>
      </c>
      <c r="H542" s="7" t="s">
        <v>1620</v>
      </c>
      <c r="J542" s="10"/>
      <c r="K542" s="10"/>
      <c r="T542" s="1"/>
      <c r="U542" s="1"/>
      <c r="V542" s="1"/>
      <c r="W542" s="1"/>
      <c r="X542" s="1"/>
    </row>
    <row r="543" spans="5:24">
      <c r="E543" s="2"/>
      <c r="G543" s="7" t="s">
        <v>603</v>
      </c>
      <c r="H543" s="7" t="s">
        <v>1621</v>
      </c>
      <c r="J543" s="10"/>
      <c r="K543" s="10"/>
      <c r="T543" s="1"/>
      <c r="U543" s="1"/>
      <c r="V543" s="1"/>
      <c r="W543" s="1"/>
      <c r="X543" s="1"/>
    </row>
    <row r="544" spans="5:24">
      <c r="E544" s="2"/>
      <c r="G544" s="7" t="s">
        <v>603</v>
      </c>
      <c r="H544" s="7" t="s">
        <v>880</v>
      </c>
      <c r="J544" s="10"/>
      <c r="K544" s="10"/>
      <c r="T544" s="1"/>
      <c r="U544" s="1"/>
      <c r="V544" s="1"/>
      <c r="W544" s="1"/>
      <c r="X544" s="1"/>
    </row>
    <row r="545" spans="5:24">
      <c r="E545" s="2"/>
      <c r="G545" s="7" t="s">
        <v>603</v>
      </c>
      <c r="H545" s="7" t="s">
        <v>1027</v>
      </c>
      <c r="J545" s="10"/>
      <c r="K545" s="10"/>
      <c r="T545" s="1"/>
      <c r="U545" s="1"/>
      <c r="V545" s="1"/>
      <c r="W545" s="1"/>
      <c r="X545" s="1"/>
    </row>
    <row r="546" spans="5:24">
      <c r="E546" s="2"/>
      <c r="G546" s="7" t="s">
        <v>603</v>
      </c>
      <c r="H546" s="7" t="s">
        <v>1029</v>
      </c>
      <c r="J546" s="10"/>
      <c r="K546" s="10"/>
      <c r="T546" s="1"/>
      <c r="U546" s="1"/>
      <c r="V546" s="1"/>
      <c r="W546" s="1"/>
      <c r="X546" s="1"/>
    </row>
    <row r="547" spans="5:24">
      <c r="E547" s="2"/>
      <c r="G547" s="7" t="s">
        <v>603</v>
      </c>
      <c r="H547" s="7" t="s">
        <v>1031</v>
      </c>
      <c r="J547" s="10"/>
      <c r="K547" s="10"/>
      <c r="T547" s="1"/>
      <c r="U547" s="1"/>
      <c r="V547" s="1"/>
      <c r="W547" s="1"/>
      <c r="X547" s="1"/>
    </row>
    <row r="548" spans="5:24">
      <c r="E548" s="2"/>
      <c r="G548" s="7" t="s">
        <v>603</v>
      </c>
      <c r="H548" s="7" t="s">
        <v>882</v>
      </c>
      <c r="J548" s="10"/>
      <c r="K548" s="10"/>
      <c r="T548" s="1"/>
      <c r="U548" s="1"/>
      <c r="V548" s="1"/>
      <c r="W548" s="1"/>
      <c r="X548" s="1"/>
    </row>
    <row r="549" spans="5:24">
      <c r="E549" s="2"/>
      <c r="G549" s="7" t="s">
        <v>603</v>
      </c>
      <c r="H549" s="7" t="s">
        <v>1033</v>
      </c>
      <c r="J549" s="10"/>
      <c r="K549" s="10"/>
      <c r="T549" s="1"/>
      <c r="U549" s="1"/>
      <c r="V549" s="1"/>
      <c r="W549" s="1"/>
      <c r="X549" s="1"/>
    </row>
    <row r="550" spans="5:24">
      <c r="E550" s="2"/>
      <c r="G550" s="7" t="s">
        <v>603</v>
      </c>
      <c r="H550" s="7" t="s">
        <v>1035</v>
      </c>
      <c r="J550" s="10"/>
      <c r="K550" s="10"/>
      <c r="T550" s="1"/>
      <c r="U550" s="1"/>
      <c r="V550" s="1"/>
      <c r="W550" s="1"/>
      <c r="X550" s="1"/>
    </row>
    <row r="551" spans="5:24">
      <c r="E551" s="2"/>
      <c r="G551" s="7" t="s">
        <v>603</v>
      </c>
      <c r="H551" s="7" t="s">
        <v>1037</v>
      </c>
      <c r="J551" s="10"/>
      <c r="K551" s="10"/>
      <c r="T551" s="1"/>
      <c r="U551" s="1"/>
      <c r="V551" s="1"/>
      <c r="W551" s="1"/>
      <c r="X551" s="1"/>
    </row>
    <row r="552" spans="5:24">
      <c r="E552" s="2"/>
      <c r="G552" s="7" t="s">
        <v>603</v>
      </c>
      <c r="H552" s="7" t="s">
        <v>1039</v>
      </c>
      <c r="J552" s="10"/>
      <c r="K552" s="10"/>
      <c r="T552" s="1"/>
      <c r="U552" s="1"/>
      <c r="V552" s="1"/>
      <c r="W552" s="1"/>
      <c r="X552" s="1"/>
    </row>
    <row r="553" spans="5:24">
      <c r="E553" s="2"/>
      <c r="G553" s="7" t="s">
        <v>603</v>
      </c>
      <c r="H553" s="7" t="s">
        <v>1041</v>
      </c>
      <c r="J553" s="10"/>
      <c r="K553" s="10"/>
      <c r="T553" s="1"/>
      <c r="U553" s="1"/>
      <c r="V553" s="1"/>
      <c r="W553" s="1"/>
      <c r="X553" s="1"/>
    </row>
    <row r="554" spans="5:24">
      <c r="E554" s="2"/>
      <c r="G554" s="7" t="s">
        <v>603</v>
      </c>
      <c r="H554" s="7" t="s">
        <v>1043</v>
      </c>
      <c r="J554" s="10"/>
      <c r="K554" s="10"/>
      <c r="T554" s="1"/>
      <c r="U554" s="1"/>
      <c r="V554" s="1"/>
      <c r="W554" s="1"/>
      <c r="X554" s="1"/>
    </row>
    <row r="555" spans="5:24">
      <c r="E555" s="2"/>
      <c r="G555" s="7" t="s">
        <v>603</v>
      </c>
      <c r="H555" s="7" t="s">
        <v>1326</v>
      </c>
      <c r="J555" s="10"/>
      <c r="K555" s="10"/>
      <c r="T555" s="1"/>
      <c r="U555" s="1"/>
      <c r="V555" s="1"/>
      <c r="W555" s="1"/>
      <c r="X555" s="1"/>
    </row>
    <row r="556" spans="5:24">
      <c r="E556" s="2"/>
      <c r="G556" s="7" t="s">
        <v>603</v>
      </c>
      <c r="H556" s="7" t="s">
        <v>1045</v>
      </c>
      <c r="J556" s="10"/>
      <c r="K556" s="10"/>
      <c r="T556" s="1"/>
      <c r="U556" s="1"/>
      <c r="V556" s="1"/>
      <c r="W556" s="1"/>
      <c r="X556" s="1"/>
    </row>
    <row r="557" spans="5:24">
      <c r="E557" s="2"/>
      <c r="G557" s="7" t="s">
        <v>603</v>
      </c>
      <c r="H557" s="7" t="s">
        <v>884</v>
      </c>
      <c r="J557" s="10"/>
      <c r="K557" s="10"/>
      <c r="T557" s="1"/>
      <c r="U557" s="1"/>
      <c r="V557" s="1"/>
      <c r="W557" s="1"/>
      <c r="X557" s="1"/>
    </row>
    <row r="558" spans="5:24">
      <c r="E558" s="2"/>
      <c r="G558" s="7" t="s">
        <v>603</v>
      </c>
      <c r="H558" s="7" t="s">
        <v>1622</v>
      </c>
      <c r="J558" s="10"/>
      <c r="K558" s="10"/>
      <c r="T558" s="1"/>
      <c r="U558" s="1"/>
      <c r="V558" s="1"/>
      <c r="W558" s="1"/>
      <c r="X558" s="1"/>
    </row>
    <row r="559" spans="5:24">
      <c r="E559" s="2"/>
      <c r="G559" s="7" t="s">
        <v>603</v>
      </c>
      <c r="H559" s="7" t="s">
        <v>1049</v>
      </c>
      <c r="J559" s="10"/>
      <c r="K559" s="10"/>
      <c r="T559" s="1"/>
      <c r="U559" s="1"/>
      <c r="V559" s="1"/>
      <c r="W559" s="1"/>
      <c r="X559" s="1"/>
    </row>
    <row r="560" spans="5:24">
      <c r="E560" s="2"/>
      <c r="G560" s="7" t="s">
        <v>603</v>
      </c>
      <c r="H560" s="7" t="s">
        <v>1051</v>
      </c>
      <c r="J560" s="10"/>
      <c r="K560" s="10"/>
      <c r="T560" s="1"/>
      <c r="U560" s="1"/>
      <c r="V560" s="1"/>
      <c r="W560" s="1"/>
      <c r="X560" s="1"/>
    </row>
    <row r="561" spans="5:24">
      <c r="E561" s="2"/>
      <c r="G561" s="7" t="s">
        <v>603</v>
      </c>
      <c r="H561" s="7" t="s">
        <v>1328</v>
      </c>
      <c r="J561" s="10"/>
      <c r="K561" s="10"/>
      <c r="T561" s="1"/>
      <c r="U561" s="1"/>
      <c r="V561" s="1"/>
      <c r="W561" s="1"/>
      <c r="X561" s="1"/>
    </row>
    <row r="562" spans="5:24">
      <c r="E562" s="2"/>
      <c r="G562" s="7" t="s">
        <v>603</v>
      </c>
      <c r="H562" s="7" t="s">
        <v>1330</v>
      </c>
      <c r="J562" s="10"/>
      <c r="K562" s="10"/>
      <c r="T562" s="1"/>
      <c r="U562" s="1"/>
      <c r="V562" s="1"/>
      <c r="W562" s="1"/>
      <c r="X562" s="1"/>
    </row>
    <row r="563" spans="5:24">
      <c r="E563" s="2"/>
      <c r="G563" s="7" t="s">
        <v>603</v>
      </c>
      <c r="H563" s="7" t="s">
        <v>1332</v>
      </c>
      <c r="J563" s="10"/>
      <c r="K563" s="10"/>
      <c r="T563" s="1"/>
      <c r="U563" s="1"/>
      <c r="V563" s="1"/>
      <c r="W563" s="1"/>
      <c r="X563" s="1"/>
    </row>
    <row r="564" spans="5:24">
      <c r="E564" s="2"/>
      <c r="G564" s="7" t="s">
        <v>603</v>
      </c>
      <c r="H564" s="7" t="s">
        <v>1623</v>
      </c>
      <c r="J564" s="10"/>
      <c r="K564" s="10"/>
      <c r="T564" s="1"/>
      <c r="U564" s="1"/>
      <c r="V564" s="1"/>
      <c r="W564" s="1"/>
      <c r="X564" s="1"/>
    </row>
    <row r="565" spans="5:24">
      <c r="E565" s="2"/>
      <c r="G565" s="7" t="s">
        <v>603</v>
      </c>
      <c r="H565" s="7" t="s">
        <v>1624</v>
      </c>
      <c r="J565" s="10"/>
      <c r="K565" s="10"/>
      <c r="T565" s="1"/>
      <c r="U565" s="1"/>
      <c r="V565" s="1"/>
      <c r="W565" s="1"/>
      <c r="X565" s="1"/>
    </row>
    <row r="566" spans="5:24">
      <c r="E566" s="2"/>
      <c r="G566" s="7" t="s">
        <v>603</v>
      </c>
      <c r="H566" s="7" t="s">
        <v>1334</v>
      </c>
      <c r="J566" s="10"/>
      <c r="K566" s="10"/>
      <c r="T566" s="1"/>
      <c r="U566" s="1"/>
      <c r="V566" s="1"/>
      <c r="W566" s="1"/>
      <c r="X566" s="1"/>
    </row>
    <row r="567" spans="5:24">
      <c r="E567" s="2"/>
      <c r="G567" s="7" t="s">
        <v>603</v>
      </c>
      <c r="H567" s="7" t="s">
        <v>1336</v>
      </c>
      <c r="J567" s="10"/>
      <c r="K567" s="10"/>
      <c r="T567" s="1"/>
      <c r="U567" s="1"/>
      <c r="V567" s="1"/>
      <c r="W567" s="1"/>
      <c r="X567" s="1"/>
    </row>
    <row r="568" spans="5:24">
      <c r="E568" s="2"/>
      <c r="G568" s="7" t="s">
        <v>603</v>
      </c>
      <c r="H568" s="7" t="s">
        <v>1338</v>
      </c>
      <c r="J568" s="10"/>
      <c r="K568" s="10"/>
      <c r="T568" s="1"/>
      <c r="U568" s="1"/>
      <c r="V568" s="1"/>
      <c r="W568" s="1"/>
      <c r="X568" s="1"/>
    </row>
    <row r="569" spans="5:24">
      <c r="E569" s="2"/>
      <c r="G569" s="7" t="s">
        <v>603</v>
      </c>
      <c r="H569" s="7" t="s">
        <v>1625</v>
      </c>
      <c r="J569" s="10"/>
      <c r="K569" s="10"/>
      <c r="T569" s="1"/>
      <c r="U569" s="1"/>
      <c r="V569" s="1"/>
      <c r="W569" s="1"/>
      <c r="X569" s="1"/>
    </row>
    <row r="570" spans="5:24">
      <c r="E570" s="2"/>
      <c r="G570" s="7" t="s">
        <v>603</v>
      </c>
      <c r="H570" s="7" t="s">
        <v>1626</v>
      </c>
      <c r="J570" s="10"/>
      <c r="K570" s="10"/>
      <c r="T570" s="1"/>
      <c r="U570" s="1"/>
      <c r="V570" s="1"/>
      <c r="W570" s="1"/>
      <c r="X570" s="1"/>
    </row>
    <row r="571" spans="5:24">
      <c r="E571" s="2"/>
      <c r="G571" s="7" t="s">
        <v>603</v>
      </c>
      <c r="H571" s="7" t="s">
        <v>1627</v>
      </c>
      <c r="J571" s="10"/>
      <c r="K571" s="10"/>
      <c r="T571" s="1"/>
      <c r="U571" s="1"/>
      <c r="V571" s="1"/>
      <c r="W571" s="1"/>
      <c r="X571" s="1"/>
    </row>
    <row r="572" spans="5:24">
      <c r="E572" s="2"/>
      <c r="G572" s="7" t="s">
        <v>603</v>
      </c>
      <c r="H572" s="7" t="s">
        <v>1628</v>
      </c>
      <c r="J572" s="10"/>
      <c r="K572" s="10"/>
      <c r="T572" s="1"/>
      <c r="U572" s="1"/>
      <c r="V572" s="1"/>
      <c r="W572" s="1"/>
      <c r="X572" s="1"/>
    </row>
    <row r="573" spans="5:24">
      <c r="E573" s="2"/>
      <c r="G573" s="7" t="s">
        <v>603</v>
      </c>
      <c r="H573" s="7" t="s">
        <v>1629</v>
      </c>
      <c r="J573" s="10"/>
      <c r="K573" s="10"/>
      <c r="T573" s="1"/>
      <c r="U573" s="1"/>
      <c r="V573" s="1"/>
      <c r="W573" s="1"/>
      <c r="X573" s="1"/>
    </row>
    <row r="574" spans="5:24">
      <c r="E574" s="2"/>
      <c r="G574" s="7" t="s">
        <v>603</v>
      </c>
      <c r="H574" s="7" t="s">
        <v>1630</v>
      </c>
      <c r="J574" s="10"/>
      <c r="K574" s="10"/>
      <c r="T574" s="1"/>
      <c r="U574" s="1"/>
      <c r="V574" s="1"/>
      <c r="W574" s="1"/>
      <c r="X574" s="1"/>
    </row>
    <row r="575" spans="5:24">
      <c r="E575" s="2"/>
      <c r="G575" s="7" t="s">
        <v>603</v>
      </c>
      <c r="H575" s="7" t="s">
        <v>1277</v>
      </c>
      <c r="J575" s="10"/>
      <c r="K575" s="10"/>
      <c r="T575" s="1"/>
      <c r="U575" s="1"/>
      <c r="V575" s="1"/>
      <c r="W575" s="1"/>
      <c r="X575" s="1"/>
    </row>
    <row r="576" spans="5:24">
      <c r="E576" s="2"/>
      <c r="G576" s="7" t="s">
        <v>603</v>
      </c>
      <c r="H576" s="7" t="s">
        <v>1631</v>
      </c>
      <c r="J576" s="10"/>
      <c r="K576" s="10"/>
      <c r="T576" s="1"/>
      <c r="U576" s="1"/>
      <c r="V576" s="1"/>
      <c r="W576" s="1"/>
      <c r="X576" s="1"/>
    </row>
    <row r="577" spans="5:24">
      <c r="E577" s="2"/>
      <c r="G577" s="7" t="s">
        <v>603</v>
      </c>
      <c r="H577" s="7" t="s">
        <v>1632</v>
      </c>
      <c r="J577" s="10"/>
      <c r="K577" s="10"/>
      <c r="T577" s="1"/>
      <c r="U577" s="1"/>
      <c r="V577" s="1"/>
      <c r="W577" s="1"/>
      <c r="X577" s="1"/>
    </row>
    <row r="578" spans="5:24">
      <c r="E578" s="2"/>
      <c r="G578" s="7" t="s">
        <v>603</v>
      </c>
      <c r="H578" s="7" t="s">
        <v>1340</v>
      </c>
      <c r="J578" s="10"/>
      <c r="K578" s="10"/>
      <c r="T578" s="1"/>
      <c r="U578" s="1"/>
      <c r="V578" s="1"/>
      <c r="W578" s="1"/>
      <c r="X578" s="1"/>
    </row>
    <row r="579" spans="5:24">
      <c r="E579" s="2"/>
      <c r="G579" s="7" t="s">
        <v>603</v>
      </c>
      <c r="H579" s="7" t="s">
        <v>1053</v>
      </c>
      <c r="J579" s="10"/>
      <c r="K579" s="10"/>
      <c r="T579" s="1"/>
      <c r="U579" s="1"/>
      <c r="V579" s="1"/>
      <c r="W579" s="1"/>
      <c r="X579" s="1"/>
    </row>
    <row r="580" spans="5:24">
      <c r="E580" s="2"/>
      <c r="G580" s="7" t="s">
        <v>603</v>
      </c>
      <c r="H580" s="7" t="s">
        <v>1055</v>
      </c>
      <c r="J580" s="10"/>
      <c r="K580" s="10"/>
      <c r="T580" s="1"/>
      <c r="U580" s="1"/>
      <c r="V580" s="1"/>
      <c r="W580" s="1"/>
      <c r="X580" s="1"/>
    </row>
    <row r="581" spans="5:24">
      <c r="E581" s="2"/>
      <c r="G581" s="7" t="s">
        <v>603</v>
      </c>
      <c r="H581" s="7" t="s">
        <v>1057</v>
      </c>
      <c r="J581" s="10"/>
      <c r="K581" s="10"/>
      <c r="T581" s="1"/>
      <c r="U581" s="1"/>
      <c r="V581" s="1"/>
      <c r="W581" s="1"/>
      <c r="X581" s="1"/>
    </row>
    <row r="582" spans="5:24">
      <c r="E582" s="2"/>
      <c r="G582" s="7" t="s">
        <v>608</v>
      </c>
      <c r="H582" s="7" t="s">
        <v>718</v>
      </c>
      <c r="J582" s="10"/>
      <c r="K582" s="10"/>
      <c r="T582" s="1"/>
      <c r="U582" s="1"/>
      <c r="V582" s="1"/>
      <c r="W582" s="1"/>
      <c r="X582" s="1"/>
    </row>
    <row r="583" spans="5:24">
      <c r="E583" s="2"/>
      <c r="G583" s="7" t="s">
        <v>608</v>
      </c>
      <c r="H583" s="7" t="s">
        <v>1633</v>
      </c>
      <c r="J583" s="10"/>
      <c r="K583" s="10"/>
      <c r="T583" s="1"/>
      <c r="U583" s="1"/>
      <c r="V583" s="1"/>
      <c r="W583" s="1"/>
      <c r="X583" s="1"/>
    </row>
    <row r="584" spans="5:24">
      <c r="E584" s="2"/>
      <c r="G584" s="7" t="s">
        <v>608</v>
      </c>
      <c r="H584" s="7" t="s">
        <v>886</v>
      </c>
      <c r="J584" s="10"/>
      <c r="K584" s="10"/>
      <c r="T584" s="1"/>
      <c r="U584" s="1"/>
      <c r="V584" s="1"/>
      <c r="W584" s="1"/>
      <c r="X584" s="1"/>
    </row>
    <row r="585" spans="5:24">
      <c r="E585" s="2"/>
      <c r="G585" s="7" t="s">
        <v>608</v>
      </c>
      <c r="H585" s="7" t="s">
        <v>821</v>
      </c>
      <c r="J585" s="10"/>
      <c r="K585" s="10"/>
      <c r="T585" s="1"/>
      <c r="U585" s="1"/>
      <c r="V585" s="1"/>
      <c r="W585" s="1"/>
      <c r="X585" s="1"/>
    </row>
    <row r="586" spans="5:24">
      <c r="E586" s="2"/>
      <c r="G586" s="7" t="s">
        <v>608</v>
      </c>
      <c r="H586" s="7" t="s">
        <v>1634</v>
      </c>
      <c r="J586" s="10"/>
      <c r="K586" s="10"/>
      <c r="T586" s="1"/>
      <c r="U586" s="1"/>
      <c r="V586" s="1"/>
      <c r="W586" s="1"/>
      <c r="X586" s="1"/>
    </row>
    <row r="587" spans="5:24">
      <c r="E587" s="2"/>
      <c r="G587" s="7" t="s">
        <v>608</v>
      </c>
      <c r="H587" s="7" t="s">
        <v>1059</v>
      </c>
      <c r="J587" s="10"/>
      <c r="K587" s="10"/>
      <c r="T587" s="1"/>
      <c r="U587" s="1"/>
      <c r="V587" s="1"/>
      <c r="W587" s="1"/>
      <c r="X587" s="1"/>
    </row>
    <row r="588" spans="5:24">
      <c r="E588" s="2"/>
      <c r="G588" s="7" t="s">
        <v>608</v>
      </c>
      <c r="H588" s="7" t="s">
        <v>888</v>
      </c>
      <c r="J588" s="10"/>
      <c r="K588" s="10"/>
      <c r="T588" s="1"/>
      <c r="U588" s="1"/>
      <c r="V588" s="1"/>
      <c r="W588" s="1"/>
      <c r="X588" s="1"/>
    </row>
    <row r="589" spans="5:24">
      <c r="E589" s="2"/>
      <c r="G589" s="7" t="s">
        <v>608</v>
      </c>
      <c r="H589" s="7" t="s">
        <v>1061</v>
      </c>
      <c r="J589" s="10"/>
      <c r="K589" s="10"/>
      <c r="T589" s="1"/>
      <c r="U589" s="1"/>
      <c r="V589" s="1"/>
      <c r="W589" s="1"/>
      <c r="X589" s="1"/>
    </row>
    <row r="590" spans="5:24">
      <c r="E590" s="2"/>
      <c r="G590" s="7" t="s">
        <v>608</v>
      </c>
      <c r="H590" s="7" t="s">
        <v>1063</v>
      </c>
      <c r="J590" s="10"/>
      <c r="K590" s="10"/>
      <c r="T590" s="1"/>
      <c r="U590" s="1"/>
      <c r="V590" s="1"/>
      <c r="W590" s="1"/>
      <c r="X590" s="1"/>
    </row>
    <row r="591" spans="5:24">
      <c r="E591" s="2"/>
      <c r="G591" s="7" t="s">
        <v>608</v>
      </c>
      <c r="H591" s="7" t="s">
        <v>823</v>
      </c>
      <c r="J591" s="10"/>
      <c r="K591" s="10"/>
      <c r="T591" s="1"/>
      <c r="U591" s="1"/>
      <c r="V591" s="1"/>
      <c r="W591" s="1"/>
      <c r="X591" s="1"/>
    </row>
    <row r="592" spans="5:24">
      <c r="E592" s="2"/>
      <c r="G592" s="7" t="s">
        <v>608</v>
      </c>
      <c r="H592" s="7" t="s">
        <v>890</v>
      </c>
      <c r="J592" s="10"/>
      <c r="K592" s="10"/>
      <c r="T592" s="1"/>
      <c r="U592" s="1"/>
      <c r="V592" s="1"/>
      <c r="W592" s="1"/>
      <c r="X592" s="1"/>
    </row>
    <row r="593" spans="5:24">
      <c r="E593" s="2"/>
      <c r="G593" s="7" t="s">
        <v>608</v>
      </c>
      <c r="H593" s="7" t="s">
        <v>1342</v>
      </c>
      <c r="J593" s="10"/>
      <c r="K593" s="10"/>
      <c r="T593" s="1"/>
      <c r="U593" s="1"/>
      <c r="V593" s="1"/>
      <c r="W593" s="1"/>
      <c r="X593" s="1"/>
    </row>
    <row r="594" spans="5:24">
      <c r="E594" s="2"/>
      <c r="G594" s="7" t="s">
        <v>608</v>
      </c>
      <c r="H594" s="7" t="s">
        <v>1635</v>
      </c>
      <c r="J594" s="10"/>
      <c r="K594" s="10"/>
      <c r="T594" s="1"/>
      <c r="U594" s="1"/>
      <c r="V594" s="1"/>
      <c r="W594" s="1"/>
      <c r="X594" s="1"/>
    </row>
    <row r="595" spans="5:24">
      <c r="E595" s="2"/>
      <c r="G595" s="7" t="s">
        <v>608</v>
      </c>
      <c r="H595" s="7" t="s">
        <v>825</v>
      </c>
      <c r="J595" s="10"/>
      <c r="K595" s="10"/>
      <c r="T595" s="1"/>
      <c r="U595" s="1"/>
      <c r="V595" s="1"/>
      <c r="W595" s="1"/>
      <c r="X595" s="1"/>
    </row>
    <row r="596" spans="5:24">
      <c r="E596" s="2"/>
      <c r="G596" s="7" t="s">
        <v>608</v>
      </c>
      <c r="H596" s="7" t="s">
        <v>1065</v>
      </c>
      <c r="J596" s="10"/>
      <c r="K596" s="10"/>
      <c r="T596" s="1"/>
      <c r="U596" s="1"/>
      <c r="V596" s="1"/>
      <c r="W596" s="1"/>
      <c r="X596" s="1"/>
    </row>
    <row r="597" spans="5:24">
      <c r="E597" s="2"/>
      <c r="G597" s="7" t="s">
        <v>608</v>
      </c>
      <c r="H597" s="7" t="s">
        <v>1636</v>
      </c>
      <c r="J597" s="10"/>
      <c r="K597" s="10"/>
      <c r="T597" s="1"/>
      <c r="U597" s="1"/>
      <c r="V597" s="1"/>
      <c r="W597" s="1"/>
      <c r="X597" s="1"/>
    </row>
    <row r="598" spans="5:24">
      <c r="E598" s="2"/>
      <c r="G598" s="7" t="s">
        <v>608</v>
      </c>
      <c r="H598" s="7" t="s">
        <v>892</v>
      </c>
      <c r="J598" s="10"/>
      <c r="K598" s="10"/>
      <c r="T598" s="1"/>
      <c r="U598" s="1"/>
      <c r="V598" s="1"/>
      <c r="W598" s="1"/>
      <c r="X598" s="1"/>
    </row>
    <row r="599" spans="5:24">
      <c r="E599" s="2"/>
      <c r="G599" s="7" t="s">
        <v>608</v>
      </c>
      <c r="H599" s="7" t="s">
        <v>1067</v>
      </c>
      <c r="J599" s="10"/>
      <c r="K599" s="10"/>
      <c r="T599" s="1"/>
      <c r="U599" s="1"/>
      <c r="V599" s="1"/>
      <c r="W599" s="1"/>
      <c r="X599" s="1"/>
    </row>
    <row r="600" spans="5:24">
      <c r="E600" s="2"/>
      <c r="G600" s="7" t="s">
        <v>608</v>
      </c>
      <c r="H600" s="7" t="s">
        <v>895</v>
      </c>
      <c r="J600" s="10"/>
      <c r="K600" s="10"/>
      <c r="T600" s="1"/>
      <c r="U600" s="1"/>
      <c r="V600" s="1"/>
      <c r="W600" s="1"/>
      <c r="X600" s="1"/>
    </row>
    <row r="601" spans="5:24">
      <c r="E601" s="2"/>
      <c r="G601" s="7" t="s">
        <v>608</v>
      </c>
      <c r="H601" s="7" t="s">
        <v>1069</v>
      </c>
      <c r="J601" s="10"/>
      <c r="K601" s="10"/>
      <c r="T601" s="1"/>
      <c r="U601" s="1"/>
      <c r="V601" s="1"/>
      <c r="W601" s="1"/>
      <c r="X601" s="1"/>
    </row>
    <row r="602" spans="5:24">
      <c r="E602" s="2"/>
      <c r="G602" s="7" t="s">
        <v>608</v>
      </c>
      <c r="H602" s="7" t="s">
        <v>1637</v>
      </c>
      <c r="J602" s="10"/>
      <c r="K602" s="10"/>
      <c r="T602" s="1"/>
      <c r="U602" s="1"/>
      <c r="V602" s="1"/>
      <c r="W602" s="1"/>
      <c r="X602" s="1"/>
    </row>
    <row r="603" spans="5:24">
      <c r="E603" s="2"/>
      <c r="G603" s="7" t="s">
        <v>608</v>
      </c>
      <c r="H603" s="7" t="s">
        <v>1071</v>
      </c>
      <c r="J603" s="10"/>
      <c r="K603" s="10"/>
      <c r="T603" s="1"/>
      <c r="U603" s="1"/>
      <c r="V603" s="1"/>
      <c r="W603" s="1"/>
      <c r="X603" s="1"/>
    </row>
    <row r="604" spans="5:24">
      <c r="E604" s="2"/>
      <c r="G604" s="7" t="s">
        <v>608</v>
      </c>
      <c r="H604" s="7" t="s">
        <v>1344</v>
      </c>
      <c r="J604" s="10"/>
      <c r="K604" s="10"/>
      <c r="T604" s="1"/>
      <c r="U604" s="1"/>
      <c r="V604" s="1"/>
      <c r="W604" s="1"/>
      <c r="X604" s="1"/>
    </row>
    <row r="605" spans="5:24">
      <c r="E605" s="2"/>
      <c r="G605" s="7" t="s">
        <v>608</v>
      </c>
      <c r="H605" s="7" t="s">
        <v>1346</v>
      </c>
      <c r="J605" s="10"/>
      <c r="K605" s="10"/>
      <c r="T605" s="1"/>
      <c r="U605" s="1"/>
      <c r="V605" s="1"/>
      <c r="W605" s="1"/>
      <c r="X605" s="1"/>
    </row>
    <row r="606" spans="5:24">
      <c r="E606" s="2"/>
      <c r="G606" s="7" t="s">
        <v>608</v>
      </c>
      <c r="H606" s="7" t="s">
        <v>723</v>
      </c>
      <c r="J606" s="10"/>
      <c r="K606" s="10"/>
      <c r="T606" s="1"/>
      <c r="U606" s="1"/>
      <c r="V606" s="1"/>
      <c r="W606" s="1"/>
      <c r="X606" s="1"/>
    </row>
    <row r="607" spans="5:24">
      <c r="E607" s="2"/>
      <c r="G607" s="7" t="s">
        <v>608</v>
      </c>
      <c r="H607" s="7" t="s">
        <v>897</v>
      </c>
      <c r="J607" s="10"/>
      <c r="K607" s="10"/>
      <c r="T607" s="1"/>
      <c r="U607" s="1"/>
      <c r="V607" s="1"/>
      <c r="W607" s="1"/>
      <c r="X607" s="1"/>
    </row>
    <row r="608" spans="5:24">
      <c r="E608" s="2"/>
      <c r="G608" s="7" t="s">
        <v>608</v>
      </c>
      <c r="H608" s="7" t="s">
        <v>899</v>
      </c>
      <c r="J608" s="10"/>
      <c r="K608" s="10"/>
      <c r="T608" s="1"/>
      <c r="U608" s="1"/>
      <c r="V608" s="1"/>
      <c r="W608" s="1"/>
      <c r="X608" s="1"/>
    </row>
    <row r="609" spans="5:24">
      <c r="E609" s="2"/>
      <c r="G609" s="7" t="s">
        <v>608</v>
      </c>
      <c r="H609" s="7" t="s">
        <v>1348</v>
      </c>
      <c r="J609" s="10"/>
      <c r="K609" s="10"/>
      <c r="T609" s="1"/>
      <c r="U609" s="1"/>
      <c r="V609" s="1"/>
      <c r="W609" s="1"/>
      <c r="X609" s="1"/>
    </row>
    <row r="610" spans="5:24">
      <c r="E610" s="2"/>
      <c r="G610" s="7" t="s">
        <v>608</v>
      </c>
      <c r="H610" s="7" t="s">
        <v>901</v>
      </c>
      <c r="J610" s="10"/>
      <c r="K610" s="10"/>
      <c r="T610" s="1"/>
      <c r="U610" s="1"/>
      <c r="V610" s="1"/>
      <c r="W610" s="1"/>
      <c r="X610" s="1"/>
    </row>
    <row r="611" spans="5:24">
      <c r="E611" s="2"/>
      <c r="G611" s="7" t="s">
        <v>608</v>
      </c>
      <c r="H611" s="7" t="s">
        <v>1073</v>
      </c>
      <c r="J611" s="10"/>
      <c r="K611" s="10"/>
      <c r="T611" s="1"/>
      <c r="U611" s="1"/>
      <c r="V611" s="1"/>
      <c r="W611" s="1"/>
      <c r="X611" s="1"/>
    </row>
    <row r="612" spans="5:24">
      <c r="E612" s="2"/>
      <c r="G612" s="7" t="s">
        <v>608</v>
      </c>
      <c r="H612" s="7" t="s">
        <v>1638</v>
      </c>
      <c r="J612" s="10"/>
      <c r="K612" s="10"/>
      <c r="T612" s="1"/>
      <c r="U612" s="1"/>
      <c r="V612" s="1"/>
      <c r="W612" s="1"/>
      <c r="X612" s="1"/>
    </row>
    <row r="613" spans="5:24">
      <c r="E613" s="2"/>
      <c r="G613" s="7" t="s">
        <v>608</v>
      </c>
      <c r="H613" s="7" t="s">
        <v>1639</v>
      </c>
      <c r="J613" s="10"/>
      <c r="K613" s="10"/>
      <c r="T613" s="1"/>
      <c r="U613" s="1"/>
      <c r="V613" s="1"/>
      <c r="W613" s="1"/>
      <c r="X613" s="1"/>
    </row>
    <row r="614" spans="5:24">
      <c r="E614" s="2"/>
      <c r="G614" s="7" t="s">
        <v>608</v>
      </c>
      <c r="H614" s="7" t="s">
        <v>1640</v>
      </c>
      <c r="J614" s="10"/>
      <c r="K614" s="10"/>
      <c r="T614" s="1"/>
      <c r="U614" s="1"/>
      <c r="V614" s="1"/>
      <c r="W614" s="1"/>
      <c r="X614" s="1"/>
    </row>
    <row r="615" spans="5:24">
      <c r="E615" s="2"/>
      <c r="G615" s="7" t="s">
        <v>608</v>
      </c>
      <c r="H615" s="7" t="s">
        <v>1641</v>
      </c>
      <c r="J615" s="10"/>
      <c r="K615" s="10"/>
      <c r="T615" s="1"/>
      <c r="U615" s="1"/>
      <c r="V615" s="1"/>
      <c r="W615" s="1"/>
      <c r="X615" s="1"/>
    </row>
    <row r="616" spans="5:24">
      <c r="E616" s="2"/>
      <c r="G616" s="7" t="s">
        <v>608</v>
      </c>
      <c r="H616" s="7" t="s">
        <v>1352</v>
      </c>
      <c r="J616" s="10"/>
      <c r="K616" s="10"/>
      <c r="T616" s="1"/>
      <c r="U616" s="1"/>
      <c r="V616" s="1"/>
      <c r="W616" s="1"/>
      <c r="X616" s="1"/>
    </row>
    <row r="617" spans="5:24">
      <c r="E617" s="2"/>
      <c r="G617" s="7" t="s">
        <v>608</v>
      </c>
      <c r="H617" s="7" t="s">
        <v>1642</v>
      </c>
      <c r="J617" s="10"/>
      <c r="K617" s="10"/>
      <c r="T617" s="1"/>
      <c r="U617" s="1"/>
      <c r="V617" s="1"/>
      <c r="W617" s="1"/>
      <c r="X617" s="1"/>
    </row>
    <row r="618" spans="5:24">
      <c r="E618" s="2"/>
      <c r="G618" s="7" t="s">
        <v>608</v>
      </c>
      <c r="H618" s="7" t="s">
        <v>1643</v>
      </c>
      <c r="J618" s="10"/>
      <c r="K618" s="10"/>
      <c r="T618" s="1"/>
      <c r="U618" s="1"/>
      <c r="V618" s="1"/>
      <c r="W618" s="1"/>
      <c r="X618" s="1"/>
    </row>
    <row r="619" spans="5:24">
      <c r="E619" s="2"/>
      <c r="G619" s="7" t="s">
        <v>608</v>
      </c>
      <c r="H619" s="7" t="s">
        <v>1075</v>
      </c>
      <c r="J619" s="10"/>
      <c r="K619" s="10"/>
      <c r="T619" s="1"/>
      <c r="U619" s="1"/>
      <c r="V619" s="1"/>
      <c r="W619" s="1"/>
      <c r="X619" s="1"/>
    </row>
    <row r="620" spans="5:24">
      <c r="E620" s="2"/>
      <c r="G620" s="7" t="s">
        <v>608</v>
      </c>
      <c r="H620" s="7" t="s">
        <v>903</v>
      </c>
      <c r="J620" s="10"/>
      <c r="K620" s="10"/>
      <c r="T620" s="1"/>
      <c r="U620" s="1"/>
      <c r="V620" s="1"/>
      <c r="W620" s="1"/>
      <c r="X620" s="1"/>
    </row>
    <row r="621" spans="5:24">
      <c r="E621" s="2"/>
      <c r="G621" s="7" t="s">
        <v>608</v>
      </c>
      <c r="H621" s="7" t="s">
        <v>1644</v>
      </c>
      <c r="J621" s="10"/>
      <c r="K621" s="10"/>
      <c r="T621" s="1"/>
      <c r="U621" s="1"/>
      <c r="V621" s="1"/>
      <c r="W621" s="1"/>
      <c r="X621" s="1"/>
    </row>
    <row r="622" spans="5:24">
      <c r="E622" s="2"/>
      <c r="G622" s="7" t="s">
        <v>608</v>
      </c>
      <c r="H622" s="7" t="s">
        <v>1645</v>
      </c>
      <c r="J622" s="10"/>
      <c r="K622" s="10"/>
      <c r="T622" s="1"/>
      <c r="U622" s="1"/>
      <c r="V622" s="1"/>
      <c r="W622" s="1"/>
      <c r="X622" s="1"/>
    </row>
    <row r="623" spans="5:24">
      <c r="E623" s="2"/>
      <c r="G623" s="7" t="s">
        <v>608</v>
      </c>
      <c r="H623" s="7" t="s">
        <v>1646</v>
      </c>
      <c r="J623" s="10"/>
      <c r="K623" s="10"/>
      <c r="T623" s="1"/>
      <c r="U623" s="1"/>
      <c r="V623" s="1"/>
      <c r="W623" s="1"/>
      <c r="X623" s="1"/>
    </row>
    <row r="624" spans="5:24">
      <c r="E624" s="2"/>
      <c r="G624" s="7" t="s">
        <v>608</v>
      </c>
      <c r="H624" s="7" t="s">
        <v>1647</v>
      </c>
      <c r="J624" s="10"/>
      <c r="K624" s="10"/>
      <c r="T624" s="1"/>
      <c r="U624" s="1"/>
      <c r="V624" s="1"/>
      <c r="W624" s="1"/>
      <c r="X624" s="1"/>
    </row>
    <row r="625" spans="5:24">
      <c r="E625" s="2"/>
      <c r="G625" s="7" t="s">
        <v>608</v>
      </c>
      <c r="H625" s="7" t="s">
        <v>1648</v>
      </c>
      <c r="J625" s="10"/>
      <c r="K625" s="10"/>
      <c r="T625" s="1"/>
      <c r="U625" s="1"/>
      <c r="V625" s="1"/>
      <c r="W625" s="1"/>
      <c r="X625" s="1"/>
    </row>
    <row r="626" spans="5:24">
      <c r="E626" s="2"/>
      <c r="G626" s="7" t="s">
        <v>608</v>
      </c>
      <c r="H626" s="7" t="s">
        <v>1649</v>
      </c>
      <c r="J626" s="10"/>
      <c r="K626" s="10"/>
      <c r="T626" s="1"/>
      <c r="U626" s="1"/>
      <c r="V626" s="1"/>
      <c r="W626" s="1"/>
      <c r="X626" s="1"/>
    </row>
    <row r="627" spans="5:24">
      <c r="E627" s="2"/>
      <c r="G627" s="7" t="s">
        <v>608</v>
      </c>
      <c r="H627" s="7" t="s">
        <v>1650</v>
      </c>
      <c r="J627" s="10"/>
      <c r="K627" s="10"/>
      <c r="T627" s="1"/>
      <c r="U627" s="1"/>
      <c r="V627" s="1"/>
      <c r="W627" s="1"/>
      <c r="X627" s="1"/>
    </row>
    <row r="628" spans="5:24">
      <c r="E628" s="2"/>
      <c r="G628" s="7" t="s">
        <v>608</v>
      </c>
      <c r="H628" s="7" t="s">
        <v>1651</v>
      </c>
      <c r="J628" s="10"/>
      <c r="K628" s="10"/>
      <c r="T628" s="1"/>
      <c r="U628" s="1"/>
      <c r="V628" s="1"/>
      <c r="W628" s="1"/>
      <c r="X628" s="1"/>
    </row>
    <row r="629" spans="5:24">
      <c r="E629" s="2"/>
      <c r="G629" s="7" t="s">
        <v>608</v>
      </c>
      <c r="H629" s="7" t="s">
        <v>1652</v>
      </c>
      <c r="J629" s="10"/>
      <c r="K629" s="10"/>
      <c r="T629" s="1"/>
      <c r="U629" s="1"/>
      <c r="V629" s="1"/>
      <c r="W629" s="1"/>
      <c r="X629" s="1"/>
    </row>
    <row r="630" spans="5:24">
      <c r="E630" s="2"/>
      <c r="G630" s="7" t="s">
        <v>608</v>
      </c>
      <c r="H630" s="7" t="s">
        <v>1653</v>
      </c>
      <c r="J630" s="10"/>
      <c r="K630" s="10"/>
      <c r="T630" s="1"/>
      <c r="U630" s="1"/>
      <c r="V630" s="1"/>
      <c r="W630" s="1"/>
      <c r="X630" s="1"/>
    </row>
    <row r="631" spans="5:24">
      <c r="E631" s="2"/>
      <c r="G631" s="7" t="s">
        <v>608</v>
      </c>
      <c r="H631" s="7" t="s">
        <v>1356</v>
      </c>
      <c r="J631" s="10"/>
      <c r="K631" s="10"/>
      <c r="T631" s="1"/>
      <c r="U631" s="1"/>
      <c r="V631" s="1"/>
      <c r="W631" s="1"/>
      <c r="X631" s="1"/>
    </row>
    <row r="632" spans="5:24">
      <c r="E632" s="2"/>
      <c r="G632" s="7" t="s">
        <v>608</v>
      </c>
      <c r="H632" s="7" t="s">
        <v>1358</v>
      </c>
      <c r="J632" s="10"/>
      <c r="K632" s="10"/>
      <c r="T632" s="1"/>
      <c r="U632" s="1"/>
      <c r="V632" s="1"/>
      <c r="W632" s="1"/>
      <c r="X632" s="1"/>
    </row>
    <row r="633" spans="5:24">
      <c r="E633" s="2"/>
      <c r="G633" s="7" t="s">
        <v>608</v>
      </c>
      <c r="H633" s="7" t="s">
        <v>1654</v>
      </c>
      <c r="J633" s="10"/>
      <c r="K633" s="10"/>
      <c r="T633" s="1"/>
      <c r="U633" s="1"/>
      <c r="V633" s="1"/>
      <c r="W633" s="1"/>
      <c r="X633" s="1"/>
    </row>
    <row r="634" spans="5:24">
      <c r="E634" s="2"/>
      <c r="G634" s="7" t="s">
        <v>608</v>
      </c>
      <c r="H634" s="7" t="s">
        <v>1655</v>
      </c>
      <c r="J634" s="10"/>
      <c r="K634" s="10"/>
      <c r="T634" s="1"/>
      <c r="U634" s="1"/>
      <c r="V634" s="1"/>
      <c r="W634" s="1"/>
      <c r="X634" s="1"/>
    </row>
    <row r="635" spans="5:24">
      <c r="E635" s="2"/>
      <c r="G635" s="7" t="s">
        <v>608</v>
      </c>
      <c r="H635" s="7" t="s">
        <v>1656</v>
      </c>
      <c r="J635" s="10"/>
      <c r="K635" s="10"/>
      <c r="T635" s="1"/>
      <c r="U635" s="1"/>
      <c r="V635" s="1"/>
      <c r="W635" s="1"/>
      <c r="X635" s="1"/>
    </row>
    <row r="636" spans="5:24">
      <c r="E636" s="2"/>
      <c r="G636" s="7" t="s">
        <v>613</v>
      </c>
      <c r="H636" s="7" t="s">
        <v>1657</v>
      </c>
      <c r="J636" s="10"/>
      <c r="K636" s="10"/>
      <c r="T636" s="1"/>
      <c r="U636" s="1"/>
      <c r="V636" s="1"/>
      <c r="W636" s="1"/>
      <c r="X636" s="1"/>
    </row>
    <row r="637" spans="5:24">
      <c r="E637" s="2"/>
      <c r="G637" s="7" t="s">
        <v>613</v>
      </c>
      <c r="H637" s="7" t="s">
        <v>1658</v>
      </c>
      <c r="J637" s="10"/>
      <c r="K637" s="10"/>
      <c r="T637" s="1"/>
      <c r="U637" s="1"/>
      <c r="V637" s="1"/>
      <c r="W637" s="1"/>
      <c r="X637" s="1"/>
    </row>
    <row r="638" spans="5:24">
      <c r="E638" s="2"/>
      <c r="G638" s="7" t="s">
        <v>613</v>
      </c>
      <c r="H638" s="7" t="s">
        <v>1659</v>
      </c>
      <c r="J638" s="10"/>
      <c r="K638" s="10"/>
      <c r="T638" s="1"/>
      <c r="U638" s="1"/>
      <c r="V638" s="1"/>
      <c r="W638" s="1"/>
      <c r="X638" s="1"/>
    </row>
    <row r="639" spans="5:24">
      <c r="E639" s="2"/>
      <c r="G639" s="7" t="s">
        <v>613</v>
      </c>
      <c r="H639" s="7" t="s">
        <v>1660</v>
      </c>
      <c r="J639" s="10"/>
      <c r="K639" s="10"/>
      <c r="T639" s="1"/>
      <c r="U639" s="1"/>
      <c r="V639" s="1"/>
      <c r="W639" s="1"/>
      <c r="X639" s="1"/>
    </row>
    <row r="640" spans="5:24">
      <c r="E640" s="2"/>
      <c r="G640" s="7" t="s">
        <v>613</v>
      </c>
      <c r="H640" s="7" t="s">
        <v>1661</v>
      </c>
      <c r="J640" s="10"/>
      <c r="K640" s="10"/>
      <c r="T640" s="1"/>
      <c r="U640" s="1"/>
      <c r="V640" s="1"/>
      <c r="W640" s="1"/>
      <c r="X640" s="1"/>
    </row>
    <row r="641" spans="5:24">
      <c r="E641" s="2"/>
      <c r="G641" s="7" t="s">
        <v>613</v>
      </c>
      <c r="H641" s="7" t="s">
        <v>1662</v>
      </c>
      <c r="J641" s="10"/>
      <c r="K641" s="10"/>
      <c r="T641" s="1"/>
      <c r="U641" s="1"/>
      <c r="V641" s="1"/>
      <c r="W641" s="1"/>
      <c r="X641" s="1"/>
    </row>
    <row r="642" spans="5:24">
      <c r="E642" s="2"/>
      <c r="G642" s="7" t="s">
        <v>613</v>
      </c>
      <c r="H642" s="7" t="s">
        <v>1663</v>
      </c>
      <c r="J642" s="10"/>
      <c r="K642" s="10"/>
      <c r="T642" s="1"/>
      <c r="U642" s="1"/>
      <c r="V642" s="1"/>
      <c r="W642" s="1"/>
      <c r="X642" s="1"/>
    </row>
    <row r="643" spans="5:24">
      <c r="E643" s="2"/>
      <c r="G643" s="7" t="s">
        <v>613</v>
      </c>
      <c r="H643" s="7" t="s">
        <v>1664</v>
      </c>
      <c r="J643" s="10"/>
      <c r="K643" s="10"/>
      <c r="T643" s="1"/>
      <c r="U643" s="1"/>
      <c r="V643" s="1"/>
      <c r="W643" s="1"/>
      <c r="X643" s="1"/>
    </row>
    <row r="644" spans="5:24">
      <c r="E644" s="2"/>
      <c r="G644" s="7" t="s">
        <v>613</v>
      </c>
      <c r="H644" s="7" t="s">
        <v>1665</v>
      </c>
      <c r="J644" s="10"/>
      <c r="K644" s="10"/>
      <c r="T644" s="1"/>
      <c r="U644" s="1"/>
      <c r="V644" s="1"/>
      <c r="W644" s="1"/>
      <c r="X644" s="1"/>
    </row>
    <row r="645" spans="5:24">
      <c r="E645" s="2"/>
      <c r="G645" s="7" t="s">
        <v>613</v>
      </c>
      <c r="H645" s="7" t="s">
        <v>1666</v>
      </c>
      <c r="J645" s="10"/>
      <c r="K645" s="10"/>
      <c r="T645" s="1"/>
      <c r="U645" s="1"/>
      <c r="V645" s="1"/>
      <c r="W645" s="1"/>
      <c r="X645" s="1"/>
    </row>
    <row r="646" spans="5:24">
      <c r="E646" s="2"/>
      <c r="G646" s="7" t="s">
        <v>613</v>
      </c>
      <c r="H646" s="7" t="s">
        <v>1667</v>
      </c>
      <c r="J646" s="10"/>
      <c r="K646" s="10"/>
      <c r="T646" s="1"/>
      <c r="U646" s="1"/>
      <c r="V646" s="1"/>
      <c r="W646" s="1"/>
      <c r="X646" s="1"/>
    </row>
    <row r="647" spans="5:24">
      <c r="E647" s="2"/>
      <c r="G647" s="7" t="s">
        <v>613</v>
      </c>
      <c r="H647" s="7" t="s">
        <v>1668</v>
      </c>
      <c r="J647" s="10"/>
      <c r="K647" s="10"/>
      <c r="T647" s="1"/>
      <c r="U647" s="1"/>
      <c r="V647" s="1"/>
      <c r="W647" s="1"/>
      <c r="X647" s="1"/>
    </row>
    <row r="648" spans="5:24">
      <c r="E648" s="2"/>
      <c r="G648" s="7" t="s">
        <v>613</v>
      </c>
      <c r="H648" s="7" t="s">
        <v>1669</v>
      </c>
      <c r="J648" s="10"/>
      <c r="K648" s="10"/>
      <c r="T648" s="1"/>
      <c r="U648" s="1"/>
      <c r="V648" s="1"/>
      <c r="W648" s="1"/>
      <c r="X648" s="1"/>
    </row>
    <row r="649" spans="5:24">
      <c r="E649" s="2"/>
      <c r="G649" s="7" t="s">
        <v>613</v>
      </c>
      <c r="H649" s="7" t="s">
        <v>1670</v>
      </c>
      <c r="J649" s="10"/>
      <c r="K649" s="10"/>
      <c r="T649" s="1"/>
      <c r="U649" s="1"/>
      <c r="V649" s="1"/>
      <c r="W649" s="1"/>
      <c r="X649" s="1"/>
    </row>
    <row r="650" spans="5:24">
      <c r="E650" s="2"/>
      <c r="G650" s="7" t="s">
        <v>613</v>
      </c>
      <c r="H650" s="7" t="s">
        <v>1671</v>
      </c>
      <c r="J650" s="10"/>
      <c r="K650" s="10"/>
      <c r="T650" s="1"/>
      <c r="U650" s="1"/>
      <c r="V650" s="1"/>
      <c r="W650" s="1"/>
      <c r="X650" s="1"/>
    </row>
    <row r="651" spans="5:24">
      <c r="E651" s="2"/>
      <c r="G651" s="7" t="s">
        <v>613</v>
      </c>
      <c r="H651" s="7" t="s">
        <v>1672</v>
      </c>
      <c r="J651" s="10"/>
      <c r="K651" s="10"/>
      <c r="T651" s="1"/>
      <c r="U651" s="1"/>
      <c r="V651" s="1"/>
      <c r="W651" s="1"/>
      <c r="X651" s="1"/>
    </row>
    <row r="652" spans="5:24">
      <c r="E652" s="2"/>
      <c r="G652" s="7" t="s">
        <v>613</v>
      </c>
      <c r="H652" s="7" t="s">
        <v>1673</v>
      </c>
      <c r="J652" s="10"/>
      <c r="K652" s="10"/>
      <c r="T652" s="1"/>
      <c r="U652" s="1"/>
      <c r="V652" s="1"/>
      <c r="W652" s="1"/>
      <c r="X652" s="1"/>
    </row>
    <row r="653" spans="5:24">
      <c r="E653" s="2"/>
      <c r="G653" s="7" t="s">
        <v>613</v>
      </c>
      <c r="H653" s="7" t="s">
        <v>1674</v>
      </c>
      <c r="J653" s="10"/>
      <c r="K653" s="10"/>
      <c r="T653" s="1"/>
      <c r="U653" s="1"/>
      <c r="V653" s="1"/>
      <c r="W653" s="1"/>
      <c r="X653" s="1"/>
    </row>
    <row r="654" spans="5:24">
      <c r="E654" s="2"/>
      <c r="G654" s="7" t="s">
        <v>613</v>
      </c>
      <c r="H654" s="7" t="s">
        <v>1675</v>
      </c>
      <c r="J654" s="10"/>
      <c r="K654" s="10"/>
      <c r="T654" s="1"/>
      <c r="U654" s="1"/>
      <c r="V654" s="1"/>
      <c r="W654" s="1"/>
      <c r="X654" s="1"/>
    </row>
    <row r="655" spans="5:24">
      <c r="E655" s="2"/>
      <c r="G655" s="7" t="s">
        <v>613</v>
      </c>
      <c r="H655" s="7" t="s">
        <v>1676</v>
      </c>
      <c r="J655" s="10"/>
      <c r="K655" s="10"/>
      <c r="T655" s="1"/>
      <c r="U655" s="1"/>
      <c r="V655" s="1"/>
      <c r="W655" s="1"/>
      <c r="X655" s="1"/>
    </row>
    <row r="656" spans="5:24">
      <c r="E656" s="2"/>
      <c r="G656" s="7" t="s">
        <v>613</v>
      </c>
      <c r="H656" s="7" t="s">
        <v>1677</v>
      </c>
      <c r="J656" s="10"/>
      <c r="K656" s="10"/>
      <c r="T656" s="1"/>
      <c r="U656" s="1"/>
      <c r="V656" s="1"/>
      <c r="W656" s="1"/>
      <c r="X656" s="1"/>
    </row>
    <row r="657" spans="5:24">
      <c r="E657" s="2"/>
      <c r="G657" s="7" t="s">
        <v>613</v>
      </c>
      <c r="H657" s="7" t="s">
        <v>1678</v>
      </c>
      <c r="J657" s="10"/>
      <c r="K657" s="10"/>
      <c r="T657" s="1"/>
      <c r="U657" s="1"/>
      <c r="V657" s="1"/>
      <c r="W657" s="1"/>
      <c r="X657" s="1"/>
    </row>
    <row r="658" spans="5:24">
      <c r="E658" s="2"/>
      <c r="G658" s="7" t="s">
        <v>613</v>
      </c>
      <c r="H658" s="7" t="s">
        <v>1679</v>
      </c>
      <c r="J658" s="10"/>
      <c r="K658" s="10"/>
      <c r="T658" s="1"/>
      <c r="U658" s="1"/>
      <c r="V658" s="1"/>
      <c r="W658" s="1"/>
      <c r="X658" s="1"/>
    </row>
    <row r="659" spans="5:24">
      <c r="E659" s="2"/>
      <c r="G659" s="7" t="s">
        <v>613</v>
      </c>
      <c r="H659" s="7" t="s">
        <v>727</v>
      </c>
      <c r="J659" s="10"/>
      <c r="K659" s="10"/>
      <c r="T659" s="1"/>
      <c r="U659" s="1"/>
      <c r="V659" s="1"/>
      <c r="W659" s="1"/>
      <c r="X659" s="1"/>
    </row>
    <row r="660" spans="5:24">
      <c r="E660" s="2"/>
      <c r="G660" s="7" t="s">
        <v>613</v>
      </c>
      <c r="H660" s="7" t="s">
        <v>827</v>
      </c>
      <c r="J660" s="10"/>
      <c r="K660" s="10"/>
      <c r="T660" s="1"/>
      <c r="U660" s="1"/>
      <c r="V660" s="1"/>
      <c r="W660" s="1"/>
      <c r="X660" s="1"/>
    </row>
    <row r="661" spans="5:24">
      <c r="E661" s="2"/>
      <c r="G661" s="7" t="s">
        <v>613</v>
      </c>
      <c r="H661" s="7" t="s">
        <v>732</v>
      </c>
      <c r="J661" s="10"/>
      <c r="K661" s="10"/>
      <c r="T661" s="1"/>
      <c r="U661" s="1"/>
      <c r="V661" s="1"/>
      <c r="W661" s="1"/>
      <c r="X661" s="1"/>
    </row>
    <row r="662" spans="5:24">
      <c r="E662" s="2"/>
      <c r="G662" s="7" t="s">
        <v>613</v>
      </c>
      <c r="H662" s="7" t="s">
        <v>738</v>
      </c>
      <c r="J662" s="10"/>
      <c r="K662" s="10"/>
      <c r="T662" s="1"/>
      <c r="U662" s="1"/>
      <c r="V662" s="1"/>
      <c r="W662" s="1"/>
      <c r="X662" s="1"/>
    </row>
    <row r="663" spans="5:24">
      <c r="E663" s="2"/>
      <c r="G663" s="7" t="s">
        <v>613</v>
      </c>
      <c r="H663" s="7" t="s">
        <v>743</v>
      </c>
      <c r="J663" s="10"/>
      <c r="K663" s="10"/>
      <c r="T663" s="1"/>
      <c r="U663" s="1"/>
      <c r="V663" s="1"/>
      <c r="W663" s="1"/>
      <c r="X663" s="1"/>
    </row>
    <row r="664" spans="5:24">
      <c r="E664" s="2"/>
      <c r="G664" s="7" t="s">
        <v>613</v>
      </c>
      <c r="H664" s="7" t="s">
        <v>1680</v>
      </c>
      <c r="J664" s="10"/>
      <c r="K664" s="10"/>
      <c r="T664" s="1"/>
      <c r="U664" s="1"/>
      <c r="V664" s="1"/>
      <c r="W664" s="1"/>
      <c r="X664" s="1"/>
    </row>
    <row r="665" spans="5:24">
      <c r="E665" s="2"/>
      <c r="G665" s="7" t="s">
        <v>613</v>
      </c>
      <c r="H665" s="7" t="s">
        <v>829</v>
      </c>
      <c r="J665" s="10"/>
      <c r="K665" s="10"/>
      <c r="T665" s="1"/>
      <c r="U665" s="1"/>
      <c r="V665" s="1"/>
      <c r="W665" s="1"/>
      <c r="X665" s="1"/>
    </row>
    <row r="666" spans="5:24">
      <c r="E666" s="2"/>
      <c r="G666" s="7" t="s">
        <v>613</v>
      </c>
      <c r="H666" s="7" t="s">
        <v>671</v>
      </c>
      <c r="J666" s="10"/>
      <c r="K666" s="10"/>
      <c r="T666" s="1"/>
      <c r="U666" s="1"/>
      <c r="V666" s="1"/>
      <c r="W666" s="1"/>
      <c r="X666" s="1"/>
    </row>
    <row r="667" spans="5:24">
      <c r="E667" s="2"/>
      <c r="G667" s="7" t="s">
        <v>613</v>
      </c>
      <c r="H667" s="7" t="s">
        <v>1681</v>
      </c>
      <c r="J667" s="10"/>
      <c r="K667" s="10"/>
      <c r="T667" s="1"/>
      <c r="U667" s="1"/>
      <c r="V667" s="1"/>
      <c r="W667" s="1"/>
      <c r="X667" s="1"/>
    </row>
    <row r="668" spans="5:24">
      <c r="E668" s="2"/>
      <c r="G668" s="7" t="s">
        <v>613</v>
      </c>
      <c r="H668" s="7" t="s">
        <v>754</v>
      </c>
      <c r="J668" s="10"/>
      <c r="K668" s="10"/>
      <c r="T668" s="1"/>
      <c r="U668" s="1"/>
      <c r="V668" s="1"/>
      <c r="W668" s="1"/>
      <c r="X668" s="1"/>
    </row>
    <row r="669" spans="5:24">
      <c r="E669" s="2"/>
      <c r="G669" s="7" t="s">
        <v>613</v>
      </c>
      <c r="H669" s="7" t="s">
        <v>758</v>
      </c>
      <c r="J669" s="10"/>
      <c r="K669" s="10"/>
      <c r="T669" s="1"/>
      <c r="U669" s="1"/>
      <c r="V669" s="1"/>
      <c r="W669" s="1"/>
      <c r="X669" s="1"/>
    </row>
    <row r="670" spans="5:24">
      <c r="E670" s="2"/>
      <c r="G670" s="7" t="s">
        <v>613</v>
      </c>
      <c r="H670" s="7" t="s">
        <v>762</v>
      </c>
      <c r="J670" s="10"/>
      <c r="K670" s="10"/>
      <c r="T670" s="1"/>
      <c r="U670" s="1"/>
      <c r="V670" s="1"/>
      <c r="W670" s="1"/>
      <c r="X670" s="1"/>
    </row>
    <row r="671" spans="5:24">
      <c r="E671" s="2"/>
      <c r="G671" s="7" t="s">
        <v>613</v>
      </c>
      <c r="H671" s="7" t="s">
        <v>1682</v>
      </c>
      <c r="J671" s="10"/>
      <c r="K671" s="10"/>
      <c r="T671" s="1"/>
      <c r="U671" s="1"/>
      <c r="V671" s="1"/>
      <c r="W671" s="1"/>
      <c r="X671" s="1"/>
    </row>
    <row r="672" spans="5:24">
      <c r="E672" s="2"/>
      <c r="G672" s="7" t="s">
        <v>613</v>
      </c>
      <c r="H672" s="7" t="s">
        <v>771</v>
      </c>
      <c r="J672" s="10"/>
      <c r="K672" s="10"/>
      <c r="T672" s="1"/>
      <c r="U672" s="1"/>
      <c r="V672" s="1"/>
      <c r="W672" s="1"/>
      <c r="X672" s="1"/>
    </row>
    <row r="673" spans="5:24">
      <c r="E673" s="2"/>
      <c r="G673" s="7" t="s">
        <v>613</v>
      </c>
      <c r="H673" s="7" t="s">
        <v>775</v>
      </c>
      <c r="J673" s="10"/>
      <c r="K673" s="10"/>
      <c r="T673" s="1"/>
      <c r="U673" s="1"/>
      <c r="V673" s="1"/>
      <c r="W673" s="1"/>
      <c r="X673" s="1"/>
    </row>
    <row r="674" spans="5:24">
      <c r="E674" s="2"/>
      <c r="G674" s="7" t="s">
        <v>613</v>
      </c>
      <c r="H674" s="7" t="s">
        <v>1683</v>
      </c>
      <c r="J674" s="10"/>
      <c r="K674" s="10"/>
      <c r="T674" s="1"/>
      <c r="U674" s="1"/>
      <c r="V674" s="1"/>
      <c r="W674" s="1"/>
      <c r="X674" s="1"/>
    </row>
    <row r="675" spans="5:24">
      <c r="E675" s="2"/>
      <c r="G675" s="7" t="s">
        <v>613</v>
      </c>
      <c r="H675" s="7" t="s">
        <v>1684</v>
      </c>
      <c r="J675" s="10"/>
      <c r="K675" s="10"/>
      <c r="T675" s="1"/>
      <c r="U675" s="1"/>
      <c r="V675" s="1"/>
      <c r="W675" s="1"/>
      <c r="X675" s="1"/>
    </row>
    <row r="676" spans="5:24">
      <c r="E676" s="2"/>
      <c r="G676" s="7" t="s">
        <v>613</v>
      </c>
      <c r="H676" s="7" t="s">
        <v>831</v>
      </c>
      <c r="J676" s="10"/>
      <c r="K676" s="10"/>
      <c r="T676" s="1"/>
      <c r="U676" s="1"/>
      <c r="V676" s="1"/>
      <c r="W676" s="1"/>
      <c r="X676" s="1"/>
    </row>
    <row r="677" spans="5:24">
      <c r="E677" s="2"/>
      <c r="G677" s="7" t="s">
        <v>613</v>
      </c>
      <c r="H677" s="7" t="s">
        <v>1685</v>
      </c>
      <c r="J677" s="10"/>
      <c r="K677" s="10"/>
      <c r="T677" s="1"/>
      <c r="U677" s="1"/>
      <c r="V677" s="1"/>
      <c r="W677" s="1"/>
      <c r="X677" s="1"/>
    </row>
    <row r="678" spans="5:24">
      <c r="E678" s="2"/>
      <c r="G678" s="7" t="s">
        <v>613</v>
      </c>
      <c r="H678" s="7" t="s">
        <v>781</v>
      </c>
      <c r="J678" s="10"/>
      <c r="K678" s="10"/>
      <c r="T678" s="1"/>
      <c r="U678" s="1"/>
      <c r="V678" s="1"/>
      <c r="W678" s="1"/>
      <c r="X678" s="1"/>
    </row>
    <row r="679" spans="5:24">
      <c r="E679" s="2"/>
      <c r="G679" s="7" t="s">
        <v>613</v>
      </c>
      <c r="H679" s="7" t="s">
        <v>1077</v>
      </c>
      <c r="J679" s="10"/>
      <c r="K679" s="10"/>
      <c r="T679" s="1"/>
      <c r="U679" s="1"/>
      <c r="V679" s="1"/>
      <c r="W679" s="1"/>
      <c r="X679" s="1"/>
    </row>
    <row r="680" spans="5:24">
      <c r="E680" s="2"/>
      <c r="G680" s="7" t="s">
        <v>613</v>
      </c>
      <c r="H680" s="7" t="s">
        <v>1686</v>
      </c>
      <c r="J680" s="10"/>
      <c r="K680" s="10"/>
      <c r="T680" s="1"/>
      <c r="U680" s="1"/>
      <c r="V680" s="1"/>
      <c r="W680" s="1"/>
      <c r="X680" s="1"/>
    </row>
    <row r="681" spans="5:24">
      <c r="E681" s="2"/>
      <c r="G681" s="7" t="s">
        <v>613</v>
      </c>
      <c r="H681" s="7" t="s">
        <v>784</v>
      </c>
      <c r="J681" s="10"/>
      <c r="K681" s="10"/>
      <c r="T681" s="1"/>
      <c r="U681" s="1"/>
      <c r="V681" s="1"/>
      <c r="W681" s="1"/>
      <c r="X681" s="1"/>
    </row>
    <row r="682" spans="5:24">
      <c r="E682" s="2"/>
      <c r="G682" s="7" t="s">
        <v>613</v>
      </c>
      <c r="H682" s="7" t="s">
        <v>1079</v>
      </c>
      <c r="J682" s="10"/>
      <c r="K682" s="10"/>
      <c r="T682" s="1"/>
      <c r="U682" s="1"/>
      <c r="V682" s="1"/>
      <c r="W682" s="1"/>
      <c r="X682" s="1"/>
    </row>
    <row r="683" spans="5:24">
      <c r="E683" s="2"/>
      <c r="G683" s="7" t="s">
        <v>613</v>
      </c>
      <c r="H683" s="7" t="s">
        <v>907</v>
      </c>
      <c r="J683" s="10"/>
      <c r="K683" s="10"/>
      <c r="T683" s="1"/>
      <c r="U683" s="1"/>
      <c r="V683" s="1"/>
      <c r="W683" s="1"/>
      <c r="X683" s="1"/>
    </row>
    <row r="684" spans="5:24">
      <c r="E684" s="2"/>
      <c r="G684" s="7" t="s">
        <v>613</v>
      </c>
      <c r="H684" s="7" t="s">
        <v>786</v>
      </c>
      <c r="J684" s="10"/>
      <c r="K684" s="10"/>
      <c r="T684" s="1"/>
      <c r="U684" s="1"/>
      <c r="V684" s="1"/>
      <c r="W684" s="1"/>
      <c r="X684" s="1"/>
    </row>
    <row r="685" spans="5:24">
      <c r="E685" s="2"/>
      <c r="G685" s="7" t="s">
        <v>613</v>
      </c>
      <c r="H685" s="7" t="s">
        <v>1687</v>
      </c>
      <c r="J685" s="10"/>
      <c r="K685" s="10"/>
      <c r="T685" s="1"/>
      <c r="U685" s="1"/>
      <c r="V685" s="1"/>
      <c r="W685" s="1"/>
      <c r="X685" s="1"/>
    </row>
    <row r="686" spans="5:24">
      <c r="E686" s="2"/>
      <c r="G686" s="7" t="s">
        <v>613</v>
      </c>
      <c r="H686" s="7" t="s">
        <v>909</v>
      </c>
      <c r="J686" s="10"/>
      <c r="K686" s="10"/>
      <c r="T686" s="1"/>
      <c r="U686" s="1"/>
      <c r="V686" s="1"/>
      <c r="W686" s="1"/>
      <c r="X686" s="1"/>
    </row>
    <row r="687" spans="5:24">
      <c r="E687" s="2"/>
      <c r="G687" s="7" t="s">
        <v>613</v>
      </c>
      <c r="H687" s="7" t="s">
        <v>1085</v>
      </c>
      <c r="J687" s="10"/>
      <c r="K687" s="10"/>
      <c r="T687" s="1"/>
      <c r="U687" s="1"/>
      <c r="V687" s="1"/>
      <c r="W687" s="1"/>
      <c r="X687" s="1"/>
    </row>
    <row r="688" spans="5:24">
      <c r="E688" s="2"/>
      <c r="G688" s="7" t="s">
        <v>613</v>
      </c>
      <c r="H688" s="7" t="s">
        <v>1083</v>
      </c>
      <c r="J688" s="10"/>
      <c r="K688" s="10"/>
      <c r="T688" s="1"/>
      <c r="U688" s="1"/>
      <c r="V688" s="1"/>
      <c r="W688" s="1"/>
      <c r="X688" s="1"/>
    </row>
    <row r="689" spans="5:24">
      <c r="E689" s="2"/>
      <c r="G689" s="7" t="s">
        <v>613</v>
      </c>
      <c r="H689" s="7" t="s">
        <v>1688</v>
      </c>
      <c r="J689" s="10"/>
      <c r="K689" s="10"/>
      <c r="T689" s="1"/>
      <c r="U689" s="1"/>
      <c r="V689" s="1"/>
      <c r="W689" s="1"/>
      <c r="X689" s="1"/>
    </row>
    <row r="690" spans="5:24">
      <c r="E690" s="2"/>
      <c r="G690" s="7" t="s">
        <v>613</v>
      </c>
      <c r="H690" s="7" t="s">
        <v>1689</v>
      </c>
      <c r="J690" s="10"/>
      <c r="K690" s="10"/>
      <c r="T690" s="1"/>
      <c r="U690" s="1"/>
      <c r="V690" s="1"/>
      <c r="W690" s="1"/>
      <c r="X690" s="1"/>
    </row>
    <row r="691" spans="5:24">
      <c r="E691" s="2"/>
      <c r="G691" s="7" t="s">
        <v>613</v>
      </c>
      <c r="H691" s="7" t="s">
        <v>1690</v>
      </c>
      <c r="J691" s="10"/>
      <c r="K691" s="10"/>
      <c r="T691" s="1"/>
      <c r="U691" s="1"/>
      <c r="V691" s="1"/>
      <c r="W691" s="1"/>
      <c r="X691" s="1"/>
    </row>
    <row r="692" spans="5:24">
      <c r="E692" s="2"/>
      <c r="G692" s="7" t="s">
        <v>613</v>
      </c>
      <c r="H692" s="7" t="s">
        <v>1691</v>
      </c>
      <c r="J692" s="10"/>
      <c r="K692" s="10"/>
      <c r="T692" s="1"/>
      <c r="U692" s="1"/>
      <c r="V692" s="1"/>
      <c r="W692" s="1"/>
      <c r="X692" s="1"/>
    </row>
    <row r="693" spans="5:24">
      <c r="E693" s="2"/>
      <c r="G693" s="7" t="s">
        <v>613</v>
      </c>
      <c r="H693" s="7" t="s">
        <v>1692</v>
      </c>
      <c r="J693" s="10"/>
      <c r="K693" s="10"/>
      <c r="T693" s="1"/>
      <c r="U693" s="1"/>
      <c r="V693" s="1"/>
      <c r="W693" s="1"/>
      <c r="X693" s="1"/>
    </row>
    <row r="694" spans="5:24">
      <c r="E694" s="2"/>
      <c r="G694" s="7" t="s">
        <v>613</v>
      </c>
      <c r="H694" s="7" t="s">
        <v>1693</v>
      </c>
      <c r="J694" s="10"/>
      <c r="K694" s="10"/>
      <c r="T694" s="1"/>
      <c r="U694" s="1"/>
      <c r="V694" s="1"/>
      <c r="W694" s="1"/>
      <c r="X694" s="1"/>
    </row>
    <row r="695" spans="5:24">
      <c r="E695" s="2"/>
      <c r="G695" s="7" t="s">
        <v>613</v>
      </c>
      <c r="H695" s="7" t="s">
        <v>1694</v>
      </c>
      <c r="J695" s="10"/>
      <c r="K695" s="10"/>
      <c r="T695" s="1"/>
      <c r="U695" s="1"/>
      <c r="V695" s="1"/>
      <c r="W695" s="1"/>
      <c r="X695" s="1"/>
    </row>
    <row r="696" spans="5:24">
      <c r="E696" s="2"/>
      <c r="G696" s="7" t="s">
        <v>613</v>
      </c>
      <c r="H696" s="7" t="s">
        <v>1695</v>
      </c>
      <c r="J696" s="10"/>
      <c r="K696" s="10"/>
      <c r="T696" s="1"/>
      <c r="U696" s="1"/>
      <c r="V696" s="1"/>
      <c r="W696" s="1"/>
      <c r="X696" s="1"/>
    </row>
    <row r="697" spans="5:24">
      <c r="E697" s="2"/>
      <c r="G697" s="7" t="s">
        <v>613</v>
      </c>
      <c r="H697" s="7" t="s">
        <v>1696</v>
      </c>
      <c r="J697" s="10"/>
      <c r="K697" s="10"/>
      <c r="T697" s="1"/>
      <c r="U697" s="1"/>
      <c r="V697" s="1"/>
      <c r="W697" s="1"/>
      <c r="X697" s="1"/>
    </row>
    <row r="698" spans="5:24">
      <c r="E698" s="2"/>
      <c r="G698" s="7" t="s">
        <v>618</v>
      </c>
      <c r="H698" s="7" t="s">
        <v>1697</v>
      </c>
      <c r="J698" s="10"/>
      <c r="K698" s="10"/>
      <c r="T698" s="1"/>
      <c r="U698" s="1"/>
      <c r="V698" s="1"/>
      <c r="W698" s="1"/>
      <c r="X698" s="1"/>
    </row>
    <row r="699" spans="5:24">
      <c r="E699" s="2"/>
      <c r="G699" s="7" t="s">
        <v>618</v>
      </c>
      <c r="H699" s="7" t="s">
        <v>1698</v>
      </c>
      <c r="J699" s="10"/>
      <c r="K699" s="10"/>
      <c r="T699" s="1"/>
      <c r="U699" s="1"/>
      <c r="V699" s="1"/>
      <c r="W699" s="1"/>
      <c r="X699" s="1"/>
    </row>
    <row r="700" spans="5:24">
      <c r="E700" s="2"/>
      <c r="G700" s="7" t="s">
        <v>618</v>
      </c>
      <c r="H700" s="7" t="s">
        <v>833</v>
      </c>
      <c r="J700" s="10"/>
      <c r="K700" s="10"/>
      <c r="T700" s="1"/>
      <c r="U700" s="1"/>
      <c r="V700" s="1"/>
      <c r="W700" s="1"/>
      <c r="X700" s="1"/>
    </row>
    <row r="701" spans="5:24">
      <c r="E701" s="2"/>
      <c r="G701" s="7" t="s">
        <v>618</v>
      </c>
      <c r="H701" s="7" t="s">
        <v>835</v>
      </c>
      <c r="J701" s="10"/>
      <c r="K701" s="10"/>
      <c r="T701" s="1"/>
      <c r="U701" s="1"/>
      <c r="V701" s="1"/>
      <c r="W701" s="1"/>
      <c r="X701" s="1"/>
    </row>
    <row r="702" spans="5:24">
      <c r="E702" s="2"/>
      <c r="G702" s="7" t="s">
        <v>618</v>
      </c>
      <c r="H702" s="7" t="s">
        <v>911</v>
      </c>
      <c r="J702" s="10"/>
      <c r="K702" s="10"/>
      <c r="T702" s="1"/>
      <c r="U702" s="1"/>
      <c r="V702" s="1"/>
      <c r="W702" s="1"/>
      <c r="X702" s="1"/>
    </row>
    <row r="703" spans="5:24">
      <c r="E703" s="2"/>
      <c r="G703" s="7" t="s">
        <v>618</v>
      </c>
      <c r="H703" s="7" t="s">
        <v>788</v>
      </c>
      <c r="J703" s="10"/>
      <c r="K703" s="10"/>
      <c r="T703" s="1"/>
      <c r="U703" s="1"/>
      <c r="V703" s="1"/>
      <c r="W703" s="1"/>
      <c r="X703" s="1"/>
    </row>
    <row r="704" spans="5:24">
      <c r="E704" s="2"/>
      <c r="G704" s="7" t="s">
        <v>618</v>
      </c>
      <c r="H704" s="7" t="s">
        <v>837</v>
      </c>
      <c r="J704" s="10"/>
      <c r="K704" s="10"/>
      <c r="T704" s="1"/>
      <c r="U704" s="1"/>
      <c r="V704" s="1"/>
      <c r="W704" s="1"/>
      <c r="X704" s="1"/>
    </row>
    <row r="705" spans="5:24">
      <c r="E705" s="2"/>
      <c r="G705" s="7" t="s">
        <v>618</v>
      </c>
      <c r="H705" s="7" t="s">
        <v>913</v>
      </c>
      <c r="J705" s="10"/>
      <c r="K705" s="10"/>
      <c r="T705" s="1"/>
      <c r="U705" s="1"/>
      <c r="V705" s="1"/>
      <c r="W705" s="1"/>
      <c r="X705" s="1"/>
    </row>
    <row r="706" spans="5:24">
      <c r="E706" s="2"/>
      <c r="G706" s="7" t="s">
        <v>618</v>
      </c>
      <c r="H706" s="7" t="s">
        <v>915</v>
      </c>
      <c r="J706" s="10"/>
      <c r="K706" s="10"/>
      <c r="T706" s="1"/>
      <c r="U706" s="1"/>
      <c r="V706" s="1"/>
      <c r="W706" s="1"/>
      <c r="X706" s="1"/>
    </row>
    <row r="707" spans="5:24">
      <c r="E707" s="2"/>
      <c r="G707" s="7" t="s">
        <v>618</v>
      </c>
      <c r="H707" s="7" t="s">
        <v>839</v>
      </c>
      <c r="J707" s="10"/>
      <c r="K707" s="10"/>
      <c r="T707" s="1"/>
      <c r="U707" s="1"/>
      <c r="V707" s="1"/>
      <c r="W707" s="1"/>
      <c r="X707" s="1"/>
    </row>
    <row r="708" spans="5:24">
      <c r="E708" s="2"/>
      <c r="G708" s="7" t="s">
        <v>618</v>
      </c>
      <c r="H708" s="7" t="s">
        <v>841</v>
      </c>
      <c r="J708" s="10"/>
      <c r="K708" s="10"/>
      <c r="T708" s="1"/>
      <c r="U708" s="1"/>
      <c r="V708" s="1"/>
      <c r="W708" s="1"/>
      <c r="X708" s="1"/>
    </row>
    <row r="709" spans="5:24">
      <c r="E709" s="2"/>
      <c r="G709" s="7" t="s">
        <v>618</v>
      </c>
      <c r="H709" s="7" t="s">
        <v>1087</v>
      </c>
      <c r="J709" s="10"/>
      <c r="K709" s="10"/>
      <c r="T709" s="1"/>
      <c r="U709" s="1"/>
      <c r="V709" s="1"/>
      <c r="W709" s="1"/>
      <c r="X709" s="1"/>
    </row>
    <row r="710" spans="5:24">
      <c r="E710" s="2"/>
      <c r="G710" s="7" t="s">
        <v>618</v>
      </c>
      <c r="H710" s="7" t="s">
        <v>790</v>
      </c>
      <c r="J710" s="10"/>
      <c r="K710" s="10"/>
      <c r="T710" s="1"/>
      <c r="U710" s="1"/>
      <c r="V710" s="1"/>
      <c r="W710" s="1"/>
      <c r="X710" s="1"/>
    </row>
    <row r="711" spans="5:24">
      <c r="E711" s="2"/>
      <c r="G711" s="7" t="s">
        <v>618</v>
      </c>
      <c r="H711" s="7" t="s">
        <v>917</v>
      </c>
      <c r="J711" s="10"/>
      <c r="K711" s="10"/>
      <c r="T711" s="1"/>
      <c r="U711" s="1"/>
      <c r="V711" s="1"/>
      <c r="W711" s="1"/>
      <c r="X711" s="1"/>
    </row>
    <row r="712" spans="5:24">
      <c r="E712" s="2"/>
      <c r="G712" s="7" t="s">
        <v>618</v>
      </c>
      <c r="H712" s="7" t="s">
        <v>919</v>
      </c>
      <c r="J712" s="10"/>
      <c r="K712" s="10"/>
      <c r="T712" s="1"/>
      <c r="U712" s="1"/>
      <c r="V712" s="1"/>
      <c r="W712" s="1"/>
      <c r="X712" s="1"/>
    </row>
    <row r="713" spans="5:24">
      <c r="E713" s="2"/>
      <c r="G713" s="7" t="s">
        <v>618</v>
      </c>
      <c r="H713" s="7" t="s">
        <v>1699</v>
      </c>
      <c r="J713" s="10"/>
      <c r="K713" s="10"/>
      <c r="T713" s="1"/>
      <c r="U713" s="1"/>
      <c r="V713" s="1"/>
      <c r="W713" s="1"/>
      <c r="X713" s="1"/>
    </row>
    <row r="714" spans="5:24">
      <c r="E714" s="2"/>
      <c r="G714" s="7" t="s">
        <v>618</v>
      </c>
      <c r="H714" s="7" t="s">
        <v>921</v>
      </c>
      <c r="J714" s="10"/>
      <c r="K714" s="10"/>
      <c r="T714" s="1"/>
      <c r="U714" s="1"/>
      <c r="V714" s="1"/>
      <c r="W714" s="1"/>
      <c r="X714" s="1"/>
    </row>
    <row r="715" spans="5:24">
      <c r="E715" s="2"/>
      <c r="G715" s="7" t="s">
        <v>618</v>
      </c>
      <c r="H715" s="7" t="s">
        <v>1700</v>
      </c>
      <c r="J715" s="10"/>
      <c r="K715" s="10"/>
      <c r="T715" s="1"/>
      <c r="U715" s="1"/>
      <c r="V715" s="1"/>
      <c r="W715" s="1"/>
      <c r="X715" s="1"/>
    </row>
    <row r="716" spans="5:24">
      <c r="E716" s="2"/>
      <c r="G716" s="7" t="s">
        <v>618</v>
      </c>
      <c r="H716" s="7" t="s">
        <v>923</v>
      </c>
      <c r="J716" s="10"/>
      <c r="K716" s="10"/>
      <c r="T716" s="1"/>
      <c r="U716" s="1"/>
      <c r="V716" s="1"/>
      <c r="W716" s="1"/>
      <c r="X716" s="1"/>
    </row>
    <row r="717" spans="5:24">
      <c r="E717" s="2"/>
      <c r="G717" s="7" t="s">
        <v>618</v>
      </c>
      <c r="H717" s="7" t="s">
        <v>925</v>
      </c>
      <c r="J717" s="10"/>
      <c r="K717" s="10"/>
      <c r="T717" s="1"/>
      <c r="U717" s="1"/>
      <c r="V717" s="1"/>
      <c r="W717" s="1"/>
      <c r="X717" s="1"/>
    </row>
    <row r="718" spans="5:24">
      <c r="E718" s="2"/>
      <c r="G718" s="7" t="s">
        <v>618</v>
      </c>
      <c r="H718" s="7" t="s">
        <v>927</v>
      </c>
      <c r="J718" s="10"/>
      <c r="K718" s="10"/>
      <c r="T718" s="1"/>
      <c r="U718" s="1"/>
      <c r="V718" s="1"/>
      <c r="W718" s="1"/>
      <c r="X718" s="1"/>
    </row>
    <row r="719" spans="5:24">
      <c r="E719" s="2"/>
      <c r="G719" s="7" t="s">
        <v>618</v>
      </c>
      <c r="H719" s="7" t="s">
        <v>1089</v>
      </c>
      <c r="J719" s="10"/>
      <c r="K719" s="10"/>
      <c r="T719" s="1"/>
      <c r="U719" s="1"/>
      <c r="V719" s="1"/>
      <c r="W719" s="1"/>
      <c r="X719" s="1"/>
    </row>
    <row r="720" spans="5:24">
      <c r="E720" s="2"/>
      <c r="G720" s="7" t="s">
        <v>618</v>
      </c>
      <c r="H720" s="7" t="s">
        <v>1091</v>
      </c>
      <c r="J720" s="10"/>
      <c r="K720" s="10"/>
      <c r="T720" s="1"/>
      <c r="U720" s="1"/>
      <c r="V720" s="1"/>
      <c r="W720" s="1"/>
      <c r="X720" s="1"/>
    </row>
    <row r="721" spans="5:24">
      <c r="E721" s="2"/>
      <c r="G721" s="7" t="s">
        <v>618</v>
      </c>
      <c r="H721" s="7" t="s">
        <v>1701</v>
      </c>
      <c r="J721" s="10"/>
      <c r="K721" s="10"/>
      <c r="T721" s="1"/>
      <c r="U721" s="1"/>
      <c r="V721" s="1"/>
      <c r="W721" s="1"/>
      <c r="X721" s="1"/>
    </row>
    <row r="722" spans="5:24">
      <c r="E722" s="2"/>
      <c r="G722" s="7" t="s">
        <v>618</v>
      </c>
      <c r="H722" s="7" t="s">
        <v>1702</v>
      </c>
      <c r="J722" s="10"/>
      <c r="K722" s="10"/>
      <c r="T722" s="1"/>
      <c r="U722" s="1"/>
      <c r="V722" s="1"/>
      <c r="W722" s="1"/>
      <c r="X722" s="1"/>
    </row>
    <row r="723" spans="5:24">
      <c r="E723" s="2"/>
      <c r="G723" s="7" t="s">
        <v>618</v>
      </c>
      <c r="H723" s="7" t="s">
        <v>1703</v>
      </c>
      <c r="J723" s="10"/>
      <c r="K723" s="10"/>
      <c r="T723" s="1"/>
      <c r="U723" s="1"/>
      <c r="V723" s="1"/>
      <c r="W723" s="1"/>
      <c r="X723" s="1"/>
    </row>
    <row r="724" spans="5:24">
      <c r="E724" s="2"/>
      <c r="G724" s="7" t="s">
        <v>618</v>
      </c>
      <c r="H724" s="7" t="s">
        <v>1704</v>
      </c>
      <c r="J724" s="10"/>
      <c r="K724" s="10"/>
      <c r="T724" s="1"/>
      <c r="U724" s="1"/>
      <c r="V724" s="1"/>
      <c r="W724" s="1"/>
      <c r="X724" s="1"/>
    </row>
    <row r="725" spans="5:24">
      <c r="E725" s="2"/>
      <c r="G725" s="7" t="s">
        <v>618</v>
      </c>
      <c r="H725" s="7" t="s">
        <v>1705</v>
      </c>
      <c r="J725" s="10"/>
      <c r="K725" s="10"/>
      <c r="T725" s="1"/>
      <c r="U725" s="1"/>
      <c r="V725" s="1"/>
      <c r="W725" s="1"/>
      <c r="X725" s="1"/>
    </row>
    <row r="726" spans="5:24">
      <c r="E726" s="2"/>
      <c r="G726" s="7" t="s">
        <v>618</v>
      </c>
      <c r="H726" s="7" t="s">
        <v>1364</v>
      </c>
      <c r="J726" s="10"/>
      <c r="K726" s="10"/>
      <c r="T726" s="1"/>
      <c r="U726" s="1"/>
      <c r="V726" s="1"/>
      <c r="W726" s="1"/>
      <c r="X726" s="1"/>
    </row>
    <row r="727" spans="5:24">
      <c r="E727" s="2"/>
      <c r="G727" s="7" t="s">
        <v>618</v>
      </c>
      <c r="H727" s="7" t="s">
        <v>1706</v>
      </c>
      <c r="J727" s="10"/>
      <c r="K727" s="10"/>
      <c r="T727" s="1"/>
      <c r="U727" s="1"/>
      <c r="V727" s="1"/>
      <c r="W727" s="1"/>
      <c r="X727" s="1"/>
    </row>
    <row r="728" spans="5:24">
      <c r="E728" s="2"/>
      <c r="G728" s="7" t="s">
        <v>618</v>
      </c>
      <c r="H728" s="7" t="s">
        <v>1707</v>
      </c>
      <c r="J728" s="10"/>
      <c r="K728" s="10"/>
      <c r="T728" s="1"/>
      <c r="U728" s="1"/>
      <c r="V728" s="1"/>
      <c r="W728" s="1"/>
      <c r="X728" s="1"/>
    </row>
    <row r="729" spans="5:24">
      <c r="E729" s="2"/>
      <c r="G729" s="7" t="s">
        <v>618</v>
      </c>
      <c r="H729" s="7" t="s">
        <v>929</v>
      </c>
      <c r="J729" s="10"/>
      <c r="K729" s="10"/>
      <c r="T729" s="1"/>
      <c r="U729" s="1"/>
      <c r="V729" s="1"/>
      <c r="W729" s="1"/>
      <c r="X729" s="1"/>
    </row>
    <row r="730" spans="5:24">
      <c r="E730" s="2"/>
      <c r="G730" s="7" t="s">
        <v>618</v>
      </c>
      <c r="H730" s="7" t="s">
        <v>1095</v>
      </c>
      <c r="J730" s="10"/>
      <c r="K730" s="10"/>
      <c r="T730" s="1"/>
      <c r="U730" s="1"/>
      <c r="V730" s="1"/>
      <c r="W730" s="1"/>
      <c r="X730" s="1"/>
    </row>
    <row r="731" spans="5:24">
      <c r="E731" s="2"/>
      <c r="G731" s="7" t="s">
        <v>623</v>
      </c>
      <c r="H731" s="7" t="s">
        <v>1366</v>
      </c>
      <c r="J731" s="10"/>
      <c r="K731" s="10"/>
      <c r="T731" s="1"/>
      <c r="U731" s="1"/>
      <c r="V731" s="1"/>
      <c r="W731" s="1"/>
      <c r="X731" s="1"/>
    </row>
    <row r="732" spans="5:24">
      <c r="E732" s="2"/>
      <c r="G732" s="7" t="s">
        <v>623</v>
      </c>
      <c r="H732" s="7" t="s">
        <v>1708</v>
      </c>
      <c r="J732" s="10"/>
      <c r="K732" s="10"/>
      <c r="T732" s="1"/>
      <c r="U732" s="1"/>
      <c r="V732" s="1"/>
      <c r="W732" s="1"/>
      <c r="X732" s="1"/>
    </row>
    <row r="733" spans="5:24">
      <c r="E733" s="2"/>
      <c r="G733" s="7" t="s">
        <v>623</v>
      </c>
      <c r="H733" s="7" t="s">
        <v>1709</v>
      </c>
      <c r="J733" s="10"/>
      <c r="K733" s="10"/>
      <c r="T733" s="1"/>
      <c r="U733" s="1"/>
      <c r="V733" s="1"/>
      <c r="W733" s="1"/>
      <c r="X733" s="1"/>
    </row>
    <row r="734" spans="5:24">
      <c r="E734" s="2"/>
      <c r="G734" s="7" t="s">
        <v>623</v>
      </c>
      <c r="H734" s="7" t="s">
        <v>1710</v>
      </c>
      <c r="J734" s="10"/>
      <c r="K734" s="10"/>
      <c r="T734" s="1"/>
      <c r="U734" s="1"/>
      <c r="V734" s="1"/>
      <c r="W734" s="1"/>
      <c r="X734" s="1"/>
    </row>
    <row r="735" spans="5:24">
      <c r="E735" s="2"/>
      <c r="G735" s="7" t="s">
        <v>623</v>
      </c>
      <c r="H735" s="7" t="s">
        <v>1711</v>
      </c>
      <c r="J735" s="10"/>
      <c r="K735" s="10"/>
      <c r="T735" s="1"/>
      <c r="U735" s="1"/>
      <c r="V735" s="1"/>
      <c r="W735" s="1"/>
      <c r="X735" s="1"/>
    </row>
    <row r="736" spans="5:24">
      <c r="E736" s="2"/>
      <c r="G736" s="7" t="s">
        <v>623</v>
      </c>
      <c r="H736" s="7" t="s">
        <v>1712</v>
      </c>
      <c r="J736" s="10"/>
      <c r="K736" s="10"/>
      <c r="T736" s="1"/>
      <c r="U736" s="1"/>
      <c r="V736" s="1"/>
      <c r="W736" s="1"/>
      <c r="X736" s="1"/>
    </row>
    <row r="737" spans="5:24">
      <c r="E737" s="2"/>
      <c r="G737" s="7" t="s">
        <v>623</v>
      </c>
      <c r="H737" s="7" t="s">
        <v>1713</v>
      </c>
      <c r="J737" s="10"/>
      <c r="K737" s="10"/>
      <c r="T737" s="1"/>
      <c r="U737" s="1"/>
      <c r="V737" s="1"/>
      <c r="W737" s="1"/>
      <c r="X737" s="1"/>
    </row>
    <row r="738" spans="5:24">
      <c r="E738" s="2"/>
      <c r="G738" s="7" t="s">
        <v>623</v>
      </c>
      <c r="H738" s="7" t="s">
        <v>1714</v>
      </c>
      <c r="J738" s="10"/>
      <c r="K738" s="10"/>
      <c r="T738" s="1"/>
      <c r="U738" s="1"/>
      <c r="V738" s="1"/>
      <c r="W738" s="1"/>
      <c r="X738" s="1"/>
    </row>
    <row r="739" spans="5:24">
      <c r="E739" s="2"/>
      <c r="G739" s="7" t="s">
        <v>623</v>
      </c>
      <c r="H739" s="7" t="s">
        <v>1715</v>
      </c>
      <c r="J739" s="10"/>
      <c r="K739" s="10"/>
      <c r="T739" s="1"/>
      <c r="U739" s="1"/>
      <c r="V739" s="1"/>
      <c r="W739" s="1"/>
      <c r="X739" s="1"/>
    </row>
    <row r="740" spans="5:24">
      <c r="E740" s="2"/>
      <c r="G740" s="7" t="s">
        <v>623</v>
      </c>
      <c r="H740" s="7" t="s">
        <v>1716</v>
      </c>
      <c r="J740" s="10"/>
      <c r="K740" s="10"/>
      <c r="T740" s="1"/>
      <c r="U740" s="1"/>
      <c r="V740" s="1"/>
      <c r="W740" s="1"/>
      <c r="X740" s="1"/>
    </row>
    <row r="741" spans="5:24">
      <c r="E741" s="2"/>
      <c r="G741" s="7" t="s">
        <v>623</v>
      </c>
      <c r="H741" s="7" t="s">
        <v>1717</v>
      </c>
      <c r="J741" s="10"/>
      <c r="K741" s="10"/>
      <c r="T741" s="1"/>
      <c r="U741" s="1"/>
      <c r="V741" s="1"/>
      <c r="W741" s="1"/>
      <c r="X741" s="1"/>
    </row>
    <row r="742" spans="5:24">
      <c r="E742" s="2"/>
      <c r="G742" s="7" t="s">
        <v>623</v>
      </c>
      <c r="H742" s="7" t="s">
        <v>1718</v>
      </c>
      <c r="J742" s="10"/>
      <c r="K742" s="10"/>
      <c r="T742" s="1"/>
      <c r="U742" s="1"/>
      <c r="V742" s="1"/>
      <c r="W742" s="1"/>
      <c r="X742" s="1"/>
    </row>
    <row r="743" spans="5:24">
      <c r="E743" s="2"/>
      <c r="G743" s="7" t="s">
        <v>623</v>
      </c>
      <c r="H743" s="7" t="s">
        <v>1719</v>
      </c>
      <c r="J743" s="10"/>
      <c r="K743" s="10"/>
      <c r="T743" s="1"/>
      <c r="U743" s="1"/>
      <c r="V743" s="1"/>
      <c r="W743" s="1"/>
      <c r="X743" s="1"/>
    </row>
    <row r="744" spans="5:24">
      <c r="E744" s="2"/>
      <c r="G744" s="7" t="s">
        <v>623</v>
      </c>
      <c r="H744" s="7" t="s">
        <v>1720</v>
      </c>
      <c r="J744" s="10"/>
      <c r="K744" s="10"/>
      <c r="T744" s="1"/>
      <c r="U744" s="1"/>
      <c r="V744" s="1"/>
      <c r="W744" s="1"/>
      <c r="X744" s="1"/>
    </row>
    <row r="745" spans="5:24">
      <c r="E745" s="2"/>
      <c r="G745" s="7" t="s">
        <v>623</v>
      </c>
      <c r="H745" s="7" t="s">
        <v>1721</v>
      </c>
      <c r="J745" s="10"/>
      <c r="K745" s="10"/>
      <c r="T745" s="1"/>
      <c r="U745" s="1"/>
      <c r="V745" s="1"/>
      <c r="W745" s="1"/>
      <c r="X745" s="1"/>
    </row>
    <row r="746" spans="5:24">
      <c r="E746" s="2"/>
      <c r="G746" s="7" t="s">
        <v>623</v>
      </c>
      <c r="H746" s="7" t="s">
        <v>1722</v>
      </c>
      <c r="J746" s="10"/>
      <c r="K746" s="10"/>
      <c r="T746" s="1"/>
      <c r="U746" s="1"/>
      <c r="V746" s="1"/>
      <c r="W746" s="1"/>
      <c r="X746" s="1"/>
    </row>
    <row r="747" spans="5:24">
      <c r="E747" s="2"/>
      <c r="G747" s="7" t="s">
        <v>623</v>
      </c>
      <c r="H747" s="7" t="s">
        <v>1723</v>
      </c>
      <c r="J747" s="10"/>
      <c r="K747" s="10"/>
      <c r="T747" s="1"/>
      <c r="U747" s="1"/>
      <c r="V747" s="1"/>
      <c r="W747" s="1"/>
      <c r="X747" s="1"/>
    </row>
    <row r="748" spans="5:24">
      <c r="E748" s="2"/>
      <c r="G748" s="7" t="s">
        <v>623</v>
      </c>
      <c r="H748" s="7" t="s">
        <v>1724</v>
      </c>
      <c r="J748" s="10"/>
      <c r="K748" s="10"/>
      <c r="T748" s="1"/>
      <c r="U748" s="1"/>
      <c r="V748" s="1"/>
      <c r="W748" s="1"/>
      <c r="X748" s="1"/>
    </row>
    <row r="749" spans="5:24">
      <c r="E749" s="2"/>
      <c r="G749" s="7" t="s">
        <v>623</v>
      </c>
      <c r="H749" s="7" t="s">
        <v>1725</v>
      </c>
      <c r="J749" s="10"/>
      <c r="K749" s="10"/>
      <c r="T749" s="1"/>
      <c r="U749" s="1"/>
      <c r="V749" s="1"/>
      <c r="W749" s="1"/>
      <c r="X749" s="1"/>
    </row>
    <row r="750" spans="5:24">
      <c r="E750" s="2"/>
      <c r="G750" s="7" t="s">
        <v>623</v>
      </c>
      <c r="H750" s="7" t="s">
        <v>1726</v>
      </c>
      <c r="J750" s="10"/>
      <c r="K750" s="10"/>
      <c r="T750" s="1"/>
      <c r="U750" s="1"/>
      <c r="V750" s="1"/>
      <c r="W750" s="1"/>
      <c r="X750" s="1"/>
    </row>
    <row r="751" spans="5:24">
      <c r="E751" s="2"/>
      <c r="G751" s="7" t="s">
        <v>623</v>
      </c>
      <c r="H751" s="7" t="s">
        <v>1727</v>
      </c>
      <c r="J751" s="10"/>
      <c r="K751" s="10"/>
      <c r="T751" s="1"/>
      <c r="U751" s="1"/>
      <c r="V751" s="1"/>
      <c r="W751" s="1"/>
      <c r="X751" s="1"/>
    </row>
    <row r="752" spans="5:24">
      <c r="E752" s="2"/>
      <c r="G752" s="7" t="s">
        <v>623</v>
      </c>
      <c r="H752" s="7" t="s">
        <v>1728</v>
      </c>
      <c r="J752" s="10"/>
      <c r="K752" s="10"/>
      <c r="T752" s="1"/>
      <c r="U752" s="1"/>
      <c r="V752" s="1"/>
      <c r="W752" s="1"/>
      <c r="X752" s="1"/>
    </row>
    <row r="753" spans="5:24">
      <c r="E753" s="2"/>
      <c r="G753" s="7" t="s">
        <v>623</v>
      </c>
      <c r="H753" s="7" t="s">
        <v>1729</v>
      </c>
      <c r="J753" s="10"/>
      <c r="K753" s="10"/>
      <c r="T753" s="1"/>
      <c r="U753" s="1"/>
      <c r="V753" s="1"/>
      <c r="W753" s="1"/>
      <c r="X753" s="1"/>
    </row>
    <row r="754" spans="5:24">
      <c r="E754" s="2"/>
      <c r="G754" s="7" t="s">
        <v>623</v>
      </c>
      <c r="H754" s="7" t="s">
        <v>1730</v>
      </c>
      <c r="J754" s="10"/>
      <c r="K754" s="10"/>
      <c r="T754" s="1"/>
      <c r="U754" s="1"/>
      <c r="V754" s="1"/>
      <c r="W754" s="1"/>
      <c r="X754" s="1"/>
    </row>
    <row r="755" spans="5:24">
      <c r="E755" s="2"/>
      <c r="G755" s="7" t="s">
        <v>623</v>
      </c>
      <c r="H755" s="7" t="s">
        <v>1731</v>
      </c>
      <c r="J755" s="10"/>
      <c r="K755" s="10"/>
      <c r="T755" s="1"/>
      <c r="U755" s="1"/>
      <c r="V755" s="1"/>
      <c r="W755" s="1"/>
      <c r="X755" s="1"/>
    </row>
    <row r="756" spans="5:24">
      <c r="E756" s="2"/>
      <c r="G756" s="7" t="s">
        <v>623</v>
      </c>
      <c r="H756" s="7" t="s">
        <v>1732</v>
      </c>
      <c r="J756" s="10"/>
      <c r="K756" s="10"/>
      <c r="T756" s="1"/>
      <c r="U756" s="1"/>
      <c r="V756" s="1"/>
      <c r="W756" s="1"/>
      <c r="X756" s="1"/>
    </row>
    <row r="757" spans="5:24">
      <c r="E757" s="2"/>
      <c r="G757" s="7" t="s">
        <v>623</v>
      </c>
      <c r="H757" s="7" t="s">
        <v>1733</v>
      </c>
      <c r="J757" s="10"/>
      <c r="K757" s="10"/>
      <c r="T757" s="1"/>
      <c r="U757" s="1"/>
      <c r="V757" s="1"/>
      <c r="W757" s="1"/>
      <c r="X757" s="1"/>
    </row>
    <row r="758" spans="5:24">
      <c r="E758" s="2"/>
      <c r="G758" s="7" t="s">
        <v>623</v>
      </c>
      <c r="H758" s="7" t="s">
        <v>1734</v>
      </c>
      <c r="J758" s="10"/>
      <c r="K758" s="10"/>
      <c r="T758" s="1"/>
      <c r="U758" s="1"/>
      <c r="V758" s="1"/>
      <c r="W758" s="1"/>
      <c r="X758" s="1"/>
    </row>
    <row r="759" spans="5:24">
      <c r="E759" s="2"/>
      <c r="G759" s="7" t="s">
        <v>623</v>
      </c>
      <c r="H759" s="7" t="s">
        <v>1735</v>
      </c>
      <c r="J759" s="10"/>
      <c r="K759" s="10"/>
      <c r="T759" s="1"/>
      <c r="U759" s="1"/>
      <c r="V759" s="1"/>
      <c r="W759" s="1"/>
      <c r="X759" s="1"/>
    </row>
    <row r="760" spans="5:24">
      <c r="E760" s="2"/>
      <c r="G760" s="7" t="s">
        <v>623</v>
      </c>
      <c r="H760" s="7" t="s">
        <v>1736</v>
      </c>
      <c r="J760" s="10"/>
      <c r="K760" s="10"/>
      <c r="T760" s="1"/>
      <c r="U760" s="1"/>
      <c r="V760" s="1"/>
      <c r="W760" s="1"/>
      <c r="X760" s="1"/>
    </row>
    <row r="761" spans="5:24">
      <c r="E761" s="2"/>
      <c r="G761" s="7" t="s">
        <v>628</v>
      </c>
      <c r="H761" s="7" t="s">
        <v>1368</v>
      </c>
      <c r="J761" s="10"/>
      <c r="K761" s="10"/>
      <c r="T761" s="1"/>
      <c r="U761" s="1"/>
      <c r="V761" s="1"/>
      <c r="W761" s="1"/>
      <c r="X761" s="1"/>
    </row>
    <row r="762" spans="5:24">
      <c r="E762" s="2"/>
      <c r="G762" s="7" t="s">
        <v>628</v>
      </c>
      <c r="H762" s="7" t="s">
        <v>1737</v>
      </c>
      <c r="J762" s="10"/>
      <c r="K762" s="10"/>
      <c r="T762" s="1"/>
      <c r="U762" s="1"/>
      <c r="V762" s="1"/>
      <c r="W762" s="1"/>
      <c r="X762" s="1"/>
    </row>
    <row r="763" spans="5:24">
      <c r="E763" s="2"/>
      <c r="G763" s="7" t="s">
        <v>628</v>
      </c>
      <c r="H763" s="7" t="s">
        <v>1738</v>
      </c>
      <c r="J763" s="10"/>
      <c r="K763" s="10"/>
      <c r="T763" s="1"/>
      <c r="U763" s="1"/>
      <c r="V763" s="1"/>
      <c r="W763" s="1"/>
      <c r="X763" s="1"/>
    </row>
    <row r="764" spans="5:24">
      <c r="E764" s="2"/>
      <c r="G764" s="7" t="s">
        <v>628</v>
      </c>
      <c r="H764" s="7" t="s">
        <v>1739</v>
      </c>
      <c r="J764" s="10"/>
      <c r="K764" s="10"/>
      <c r="T764" s="1"/>
      <c r="U764" s="1"/>
      <c r="V764" s="1"/>
      <c r="W764" s="1"/>
      <c r="X764" s="1"/>
    </row>
    <row r="765" spans="5:24">
      <c r="E765" s="2"/>
      <c r="G765" s="7" t="s">
        <v>628</v>
      </c>
      <c r="H765" s="7" t="s">
        <v>1740</v>
      </c>
      <c r="J765" s="10"/>
      <c r="K765" s="10"/>
      <c r="T765" s="1"/>
      <c r="U765" s="1"/>
      <c r="V765" s="1"/>
      <c r="W765" s="1"/>
      <c r="X765" s="1"/>
    </row>
    <row r="766" spans="5:24">
      <c r="E766" s="2"/>
      <c r="G766" s="7" t="s">
        <v>628</v>
      </c>
      <c r="H766" s="7" t="s">
        <v>1741</v>
      </c>
      <c r="J766" s="10"/>
      <c r="K766" s="10"/>
      <c r="T766" s="1"/>
      <c r="U766" s="1"/>
      <c r="V766" s="1"/>
      <c r="W766" s="1"/>
      <c r="X766" s="1"/>
    </row>
    <row r="767" spans="5:24">
      <c r="E767" s="2"/>
      <c r="G767" s="7" t="s">
        <v>628</v>
      </c>
      <c r="H767" s="7" t="s">
        <v>1742</v>
      </c>
      <c r="J767" s="10"/>
      <c r="K767" s="10"/>
      <c r="T767" s="1"/>
      <c r="U767" s="1"/>
      <c r="V767" s="1"/>
      <c r="W767" s="1"/>
      <c r="X767" s="1"/>
    </row>
    <row r="768" spans="5:24">
      <c r="E768" s="2"/>
      <c r="G768" s="7" t="s">
        <v>628</v>
      </c>
      <c r="H768" s="7" t="s">
        <v>1743</v>
      </c>
      <c r="J768" s="10"/>
      <c r="K768" s="10"/>
      <c r="T768" s="1"/>
      <c r="U768" s="1"/>
      <c r="V768" s="1"/>
      <c r="W768" s="1"/>
      <c r="X768" s="1"/>
    </row>
    <row r="769" spans="5:24">
      <c r="E769" s="2"/>
      <c r="G769" s="7" t="s">
        <v>628</v>
      </c>
      <c r="H769" s="7" t="s">
        <v>1744</v>
      </c>
      <c r="J769" s="10"/>
      <c r="K769" s="10"/>
      <c r="T769" s="1"/>
      <c r="U769" s="1"/>
      <c r="V769" s="1"/>
      <c r="W769" s="1"/>
      <c r="X769" s="1"/>
    </row>
    <row r="770" spans="5:24">
      <c r="E770" s="2"/>
      <c r="G770" s="7" t="s">
        <v>628</v>
      </c>
      <c r="H770" s="7" t="s">
        <v>1745</v>
      </c>
      <c r="J770" s="10"/>
      <c r="K770" s="10"/>
      <c r="T770" s="1"/>
      <c r="U770" s="1"/>
      <c r="V770" s="1"/>
      <c r="W770" s="1"/>
      <c r="X770" s="1"/>
    </row>
    <row r="771" spans="5:24">
      <c r="E771" s="2"/>
      <c r="G771" s="7" t="s">
        <v>628</v>
      </c>
      <c r="H771" s="7" t="s">
        <v>1746</v>
      </c>
      <c r="J771" s="10"/>
      <c r="K771" s="10"/>
      <c r="T771" s="1"/>
      <c r="U771" s="1"/>
      <c r="V771" s="1"/>
      <c r="W771" s="1"/>
      <c r="X771" s="1"/>
    </row>
    <row r="772" spans="5:24">
      <c r="E772" s="2"/>
      <c r="G772" s="7" t="s">
        <v>628</v>
      </c>
      <c r="H772" s="7" t="s">
        <v>1747</v>
      </c>
      <c r="J772" s="10"/>
      <c r="K772" s="10"/>
      <c r="T772" s="1"/>
      <c r="U772" s="1"/>
      <c r="V772" s="1"/>
      <c r="W772" s="1"/>
      <c r="X772" s="1"/>
    </row>
    <row r="773" spans="5:24">
      <c r="E773" s="2"/>
      <c r="G773" s="7" t="s">
        <v>628</v>
      </c>
      <c r="H773" s="7" t="s">
        <v>1748</v>
      </c>
      <c r="J773" s="10"/>
      <c r="K773" s="10"/>
      <c r="T773" s="1"/>
      <c r="U773" s="1"/>
      <c r="V773" s="1"/>
      <c r="W773" s="1"/>
      <c r="X773" s="1"/>
    </row>
    <row r="774" spans="5:24">
      <c r="E774" s="2"/>
      <c r="G774" s="7" t="s">
        <v>628</v>
      </c>
      <c r="H774" s="7" t="s">
        <v>1749</v>
      </c>
      <c r="J774" s="10"/>
      <c r="K774" s="10"/>
      <c r="T774" s="1"/>
      <c r="U774" s="1"/>
      <c r="V774" s="1"/>
      <c r="W774" s="1"/>
      <c r="X774" s="1"/>
    </row>
    <row r="775" spans="5:24">
      <c r="E775" s="2"/>
      <c r="G775" s="7" t="s">
        <v>628</v>
      </c>
      <c r="H775" s="7" t="s">
        <v>1367</v>
      </c>
      <c r="J775" s="10"/>
      <c r="K775" s="10"/>
      <c r="T775" s="1"/>
      <c r="U775" s="1"/>
      <c r="V775" s="1"/>
      <c r="W775" s="1"/>
      <c r="X775" s="1"/>
    </row>
    <row r="776" spans="5:24">
      <c r="E776" s="2"/>
      <c r="G776" s="7" t="s">
        <v>633</v>
      </c>
      <c r="H776" s="7" t="s">
        <v>1370</v>
      </c>
      <c r="J776" s="10"/>
      <c r="K776" s="10"/>
      <c r="T776" s="1"/>
      <c r="U776" s="1"/>
      <c r="V776" s="1"/>
      <c r="W776" s="1"/>
      <c r="X776" s="1"/>
    </row>
    <row r="777" spans="5:24">
      <c r="E777" s="2"/>
      <c r="G777" s="7" t="s">
        <v>633</v>
      </c>
      <c r="H777" s="7" t="s">
        <v>1750</v>
      </c>
      <c r="J777" s="10"/>
      <c r="K777" s="10"/>
      <c r="T777" s="1"/>
      <c r="U777" s="1"/>
      <c r="V777" s="1"/>
      <c r="W777" s="1"/>
      <c r="X777" s="1"/>
    </row>
    <row r="778" spans="5:24">
      <c r="E778" s="2"/>
      <c r="G778" s="7" t="s">
        <v>633</v>
      </c>
      <c r="H778" s="7" t="s">
        <v>1751</v>
      </c>
      <c r="J778" s="10"/>
      <c r="K778" s="10"/>
      <c r="T778" s="1"/>
      <c r="U778" s="1"/>
      <c r="V778" s="1"/>
      <c r="W778" s="1"/>
      <c r="X778" s="1"/>
    </row>
    <row r="779" spans="5:24">
      <c r="E779" s="2"/>
      <c r="G779" s="7" t="s">
        <v>633</v>
      </c>
      <c r="H779" s="7" t="s">
        <v>1752</v>
      </c>
      <c r="J779" s="10"/>
      <c r="K779" s="10"/>
      <c r="T779" s="1"/>
      <c r="U779" s="1"/>
      <c r="V779" s="1"/>
      <c r="W779" s="1"/>
      <c r="X779" s="1"/>
    </row>
    <row r="780" spans="5:24">
      <c r="E780" s="2"/>
      <c r="G780" s="7" t="s">
        <v>633</v>
      </c>
      <c r="H780" s="7" t="s">
        <v>1753</v>
      </c>
      <c r="J780" s="10"/>
      <c r="K780" s="10"/>
      <c r="T780" s="1"/>
      <c r="U780" s="1"/>
      <c r="V780" s="1"/>
      <c r="W780" s="1"/>
      <c r="X780" s="1"/>
    </row>
    <row r="781" spans="5:24">
      <c r="E781" s="2"/>
      <c r="G781" s="7" t="s">
        <v>633</v>
      </c>
      <c r="H781" s="7" t="s">
        <v>1754</v>
      </c>
      <c r="J781" s="10"/>
      <c r="K781" s="10"/>
      <c r="T781" s="1"/>
      <c r="U781" s="1"/>
      <c r="V781" s="1"/>
      <c r="W781" s="1"/>
      <c r="X781" s="1"/>
    </row>
    <row r="782" spans="5:24">
      <c r="E782" s="2"/>
      <c r="G782" s="7" t="s">
        <v>633</v>
      </c>
      <c r="H782" s="7" t="s">
        <v>1755</v>
      </c>
      <c r="J782" s="10"/>
      <c r="K782" s="10"/>
      <c r="T782" s="1"/>
      <c r="U782" s="1"/>
      <c r="V782" s="1"/>
      <c r="W782" s="1"/>
      <c r="X782" s="1"/>
    </row>
    <row r="783" spans="5:24">
      <c r="E783" s="2"/>
      <c r="G783" s="7" t="s">
        <v>633</v>
      </c>
      <c r="H783" s="7" t="s">
        <v>1756</v>
      </c>
      <c r="J783" s="10"/>
      <c r="K783" s="10"/>
      <c r="T783" s="1"/>
      <c r="U783" s="1"/>
      <c r="V783" s="1"/>
      <c r="W783" s="1"/>
      <c r="X783" s="1"/>
    </row>
    <row r="784" spans="5:24">
      <c r="E784" s="2"/>
      <c r="G784" s="7" t="s">
        <v>633</v>
      </c>
      <c r="H784" s="7" t="s">
        <v>1757</v>
      </c>
      <c r="J784" s="10"/>
      <c r="K784" s="10"/>
      <c r="T784" s="1"/>
      <c r="U784" s="1"/>
      <c r="V784" s="1"/>
      <c r="W784" s="1"/>
      <c r="X784" s="1"/>
    </row>
    <row r="785" spans="5:24">
      <c r="E785" s="2"/>
      <c r="G785" s="7" t="s">
        <v>633</v>
      </c>
      <c r="H785" s="7" t="s">
        <v>1758</v>
      </c>
      <c r="J785" s="10"/>
      <c r="K785" s="10"/>
      <c r="T785" s="1"/>
      <c r="U785" s="1"/>
      <c r="V785" s="1"/>
      <c r="W785" s="1"/>
      <c r="X785" s="1"/>
    </row>
    <row r="786" spans="5:24">
      <c r="E786" s="2"/>
      <c r="G786" s="7" t="s">
        <v>633</v>
      </c>
      <c r="H786" s="7" t="s">
        <v>1759</v>
      </c>
      <c r="J786" s="10"/>
      <c r="K786" s="10"/>
      <c r="T786" s="1"/>
      <c r="U786" s="1"/>
      <c r="V786" s="1"/>
      <c r="W786" s="1"/>
      <c r="X786" s="1"/>
    </row>
    <row r="787" spans="5:24">
      <c r="E787" s="2"/>
      <c r="G787" s="7" t="s">
        <v>633</v>
      </c>
      <c r="H787" s="7" t="s">
        <v>1760</v>
      </c>
      <c r="J787" s="10"/>
      <c r="K787" s="10"/>
      <c r="T787" s="1"/>
      <c r="U787" s="1"/>
      <c r="V787" s="1"/>
      <c r="W787" s="1"/>
      <c r="X787" s="1"/>
    </row>
    <row r="788" spans="5:24">
      <c r="E788" s="2"/>
      <c r="G788" s="7" t="s">
        <v>633</v>
      </c>
      <c r="H788" s="7" t="s">
        <v>1761</v>
      </c>
      <c r="J788" s="10"/>
      <c r="K788" s="10"/>
      <c r="T788" s="1"/>
      <c r="U788" s="1"/>
      <c r="V788" s="1"/>
      <c r="W788" s="1"/>
      <c r="X788" s="1"/>
    </row>
    <row r="789" spans="5:24">
      <c r="E789" s="2"/>
      <c r="G789" s="7" t="s">
        <v>633</v>
      </c>
      <c r="H789" s="7" t="s">
        <v>1372</v>
      </c>
      <c r="J789" s="10"/>
      <c r="K789" s="10"/>
      <c r="T789" s="1"/>
      <c r="U789" s="1"/>
      <c r="V789" s="1"/>
      <c r="W789" s="1"/>
      <c r="X789" s="1"/>
    </row>
    <row r="790" spans="5:24">
      <c r="E790" s="2"/>
      <c r="G790" s="7" t="s">
        <v>633</v>
      </c>
      <c r="H790" s="7" t="s">
        <v>1762</v>
      </c>
      <c r="J790" s="10"/>
      <c r="K790" s="10"/>
      <c r="T790" s="1"/>
      <c r="U790" s="1"/>
      <c r="V790" s="1"/>
      <c r="W790" s="1"/>
      <c r="X790" s="1"/>
    </row>
    <row r="791" spans="5:24">
      <c r="E791" s="2"/>
      <c r="G791" s="7" t="s">
        <v>633</v>
      </c>
      <c r="H791" s="7" t="s">
        <v>1763</v>
      </c>
      <c r="J791" s="10"/>
      <c r="K791" s="10"/>
      <c r="T791" s="1"/>
      <c r="U791" s="1"/>
      <c r="V791" s="1"/>
      <c r="W791" s="1"/>
      <c r="X791" s="1"/>
    </row>
    <row r="792" spans="5:24">
      <c r="E792" s="2"/>
      <c r="G792" s="7" t="s">
        <v>633</v>
      </c>
      <c r="H792" s="7" t="s">
        <v>1764</v>
      </c>
      <c r="J792" s="10"/>
      <c r="K792" s="10"/>
      <c r="T792" s="1"/>
      <c r="U792" s="1"/>
      <c r="V792" s="1"/>
      <c r="W792" s="1"/>
      <c r="X792" s="1"/>
    </row>
    <row r="793" spans="5:24">
      <c r="E793" s="2"/>
      <c r="G793" s="7" t="s">
        <v>633</v>
      </c>
      <c r="H793" s="7" t="s">
        <v>1765</v>
      </c>
      <c r="J793" s="10"/>
      <c r="K793" s="10"/>
      <c r="T793" s="1"/>
      <c r="U793" s="1"/>
      <c r="V793" s="1"/>
      <c r="W793" s="1"/>
      <c r="X793" s="1"/>
    </row>
    <row r="794" spans="5:24">
      <c r="E794" s="2"/>
      <c r="G794" s="7" t="s">
        <v>633</v>
      </c>
      <c r="H794" s="7" t="s">
        <v>1766</v>
      </c>
      <c r="J794" s="10"/>
      <c r="K794" s="10"/>
      <c r="T794" s="1"/>
      <c r="U794" s="1"/>
      <c r="V794" s="1"/>
      <c r="W794" s="1"/>
      <c r="X794" s="1"/>
    </row>
    <row r="795" spans="5:24">
      <c r="E795" s="2"/>
      <c r="G795" s="7" t="s">
        <v>638</v>
      </c>
      <c r="H795" s="7" t="s">
        <v>1374</v>
      </c>
      <c r="J795" s="10"/>
      <c r="K795" s="10"/>
      <c r="T795" s="1"/>
      <c r="U795" s="1"/>
      <c r="V795" s="1"/>
      <c r="W795" s="1"/>
      <c r="X795" s="1"/>
    </row>
    <row r="796" spans="5:24">
      <c r="E796" s="2"/>
      <c r="G796" s="7" t="s">
        <v>638</v>
      </c>
      <c r="H796" s="7" t="s">
        <v>1767</v>
      </c>
      <c r="J796" s="10"/>
      <c r="K796" s="10"/>
      <c r="T796" s="1"/>
      <c r="U796" s="1"/>
      <c r="V796" s="1"/>
      <c r="W796" s="1"/>
      <c r="X796" s="1"/>
    </row>
    <row r="797" spans="5:24">
      <c r="E797" s="2"/>
      <c r="G797" s="7" t="s">
        <v>638</v>
      </c>
      <c r="H797" s="7" t="s">
        <v>1768</v>
      </c>
      <c r="J797" s="10"/>
      <c r="K797" s="10"/>
      <c r="T797" s="1"/>
      <c r="U797" s="1"/>
      <c r="V797" s="1"/>
      <c r="W797" s="1"/>
      <c r="X797" s="1"/>
    </row>
    <row r="798" spans="5:24">
      <c r="E798" s="2"/>
      <c r="G798" s="7" t="s">
        <v>638</v>
      </c>
      <c r="H798" s="7" t="s">
        <v>1769</v>
      </c>
      <c r="J798" s="10"/>
      <c r="K798" s="10"/>
      <c r="T798" s="1"/>
      <c r="U798" s="1"/>
      <c r="V798" s="1"/>
      <c r="W798" s="1"/>
      <c r="X798" s="1"/>
    </row>
    <row r="799" spans="5:24">
      <c r="E799" s="2"/>
      <c r="G799" s="7" t="s">
        <v>638</v>
      </c>
      <c r="H799" s="7" t="s">
        <v>1770</v>
      </c>
      <c r="J799" s="10"/>
      <c r="K799" s="10"/>
      <c r="T799" s="1"/>
      <c r="U799" s="1"/>
      <c r="V799" s="1"/>
      <c r="W799" s="1"/>
      <c r="X799" s="1"/>
    </row>
    <row r="800" spans="5:24">
      <c r="E800" s="2"/>
      <c r="G800" s="7" t="s">
        <v>638</v>
      </c>
      <c r="H800" s="7" t="s">
        <v>1771</v>
      </c>
      <c r="J800" s="10"/>
      <c r="K800" s="10"/>
      <c r="T800" s="1"/>
      <c r="U800" s="1"/>
      <c r="V800" s="1"/>
      <c r="W800" s="1"/>
      <c r="X800" s="1"/>
    </row>
    <row r="801" spans="5:24">
      <c r="E801" s="2"/>
      <c r="G801" s="7" t="s">
        <v>638</v>
      </c>
      <c r="H801" s="7" t="s">
        <v>1772</v>
      </c>
      <c r="J801" s="10"/>
      <c r="K801" s="10"/>
      <c r="T801" s="1"/>
      <c r="U801" s="1"/>
      <c r="V801" s="1"/>
      <c r="W801" s="1"/>
      <c r="X801" s="1"/>
    </row>
    <row r="802" spans="5:24">
      <c r="E802" s="2"/>
      <c r="G802" s="7" t="s">
        <v>638</v>
      </c>
      <c r="H802" s="7" t="s">
        <v>1773</v>
      </c>
      <c r="J802" s="10"/>
      <c r="K802" s="10"/>
      <c r="T802" s="1"/>
      <c r="U802" s="1"/>
      <c r="V802" s="1"/>
      <c r="W802" s="1"/>
      <c r="X802" s="1"/>
    </row>
    <row r="803" spans="5:24">
      <c r="E803" s="2"/>
      <c r="G803" s="7" t="s">
        <v>638</v>
      </c>
      <c r="H803" s="7" t="s">
        <v>1774</v>
      </c>
      <c r="J803" s="10"/>
      <c r="K803" s="10"/>
      <c r="T803" s="1"/>
      <c r="U803" s="1"/>
      <c r="V803" s="1"/>
      <c r="W803" s="1"/>
      <c r="X803" s="1"/>
    </row>
    <row r="804" spans="5:24">
      <c r="E804" s="2"/>
      <c r="G804" s="7" t="s">
        <v>638</v>
      </c>
      <c r="H804" s="7" t="s">
        <v>1775</v>
      </c>
      <c r="J804" s="10"/>
      <c r="K804" s="10"/>
      <c r="T804" s="1"/>
      <c r="U804" s="1"/>
      <c r="V804" s="1"/>
      <c r="W804" s="1"/>
      <c r="X804" s="1"/>
    </row>
    <row r="805" spans="5:24">
      <c r="E805" s="2"/>
      <c r="G805" s="7" t="s">
        <v>638</v>
      </c>
      <c r="H805" s="7" t="s">
        <v>1022</v>
      </c>
      <c r="J805" s="10"/>
      <c r="K805" s="10"/>
      <c r="T805" s="1"/>
      <c r="U805" s="1"/>
      <c r="V805" s="1"/>
      <c r="W805" s="1"/>
      <c r="X805" s="1"/>
    </row>
    <row r="806" spans="5:24">
      <c r="E806" s="2"/>
      <c r="G806" s="7" t="s">
        <v>638</v>
      </c>
      <c r="H806" s="7" t="s">
        <v>1776</v>
      </c>
      <c r="J806" s="10"/>
      <c r="K806" s="10"/>
      <c r="T806" s="1"/>
      <c r="U806" s="1"/>
      <c r="V806" s="1"/>
      <c r="W806" s="1"/>
      <c r="X806" s="1"/>
    </row>
    <row r="807" spans="5:24">
      <c r="E807" s="2"/>
      <c r="G807" s="7" t="s">
        <v>638</v>
      </c>
      <c r="H807" s="7" t="s">
        <v>1777</v>
      </c>
      <c r="J807" s="10"/>
      <c r="K807" s="10"/>
      <c r="T807" s="1"/>
      <c r="U807" s="1"/>
      <c r="V807" s="1"/>
      <c r="W807" s="1"/>
      <c r="X807" s="1"/>
    </row>
    <row r="808" spans="5:24">
      <c r="E808" s="2"/>
      <c r="G808" s="7" t="s">
        <v>638</v>
      </c>
      <c r="H808" s="7" t="s">
        <v>1778</v>
      </c>
      <c r="J808" s="10"/>
      <c r="K808" s="10"/>
      <c r="T808" s="1"/>
      <c r="U808" s="1"/>
      <c r="V808" s="1"/>
      <c r="W808" s="1"/>
      <c r="X808" s="1"/>
    </row>
    <row r="809" spans="5:24">
      <c r="E809" s="2"/>
      <c r="G809" s="7" t="s">
        <v>638</v>
      </c>
      <c r="H809" s="7" t="s">
        <v>1779</v>
      </c>
      <c r="J809" s="10"/>
      <c r="K809" s="10"/>
      <c r="T809" s="1"/>
      <c r="U809" s="1"/>
      <c r="V809" s="1"/>
      <c r="W809" s="1"/>
      <c r="X809" s="1"/>
    </row>
    <row r="810" spans="5:24">
      <c r="E810" s="2"/>
      <c r="G810" s="7" t="s">
        <v>638</v>
      </c>
      <c r="H810" s="7" t="s">
        <v>1780</v>
      </c>
      <c r="J810" s="10"/>
      <c r="K810" s="10"/>
      <c r="T810" s="1"/>
      <c r="U810" s="1"/>
      <c r="V810" s="1"/>
      <c r="W810" s="1"/>
      <c r="X810" s="1"/>
    </row>
    <row r="811" spans="5:24">
      <c r="E811" s="2"/>
      <c r="G811" s="7" t="s">
        <v>638</v>
      </c>
      <c r="H811" s="7" t="s">
        <v>1781</v>
      </c>
      <c r="J811" s="10"/>
      <c r="K811" s="10"/>
      <c r="T811" s="1"/>
      <c r="U811" s="1"/>
      <c r="V811" s="1"/>
      <c r="W811" s="1"/>
      <c r="X811" s="1"/>
    </row>
    <row r="812" spans="5:24">
      <c r="E812" s="2"/>
      <c r="G812" s="7" t="s">
        <v>643</v>
      </c>
      <c r="H812" s="7" t="s">
        <v>1376</v>
      </c>
      <c r="J812" s="10"/>
      <c r="K812" s="10"/>
      <c r="T812" s="1"/>
      <c r="U812" s="1"/>
      <c r="V812" s="1"/>
      <c r="W812" s="1"/>
      <c r="X812" s="1"/>
    </row>
    <row r="813" spans="5:24">
      <c r="E813" s="2"/>
      <c r="G813" s="7" t="s">
        <v>643</v>
      </c>
      <c r="H813" s="7" t="s">
        <v>1782</v>
      </c>
      <c r="J813" s="10"/>
      <c r="K813" s="10"/>
      <c r="T813" s="1"/>
      <c r="U813" s="1"/>
      <c r="V813" s="1"/>
      <c r="W813" s="1"/>
      <c r="X813" s="1"/>
    </row>
    <row r="814" spans="5:24">
      <c r="E814" s="2"/>
      <c r="G814" s="7" t="s">
        <v>643</v>
      </c>
      <c r="H814" s="7" t="s">
        <v>1783</v>
      </c>
      <c r="J814" s="10"/>
      <c r="K814" s="10"/>
      <c r="T814" s="1"/>
      <c r="U814" s="1"/>
      <c r="V814" s="1"/>
      <c r="W814" s="1"/>
      <c r="X814" s="1"/>
    </row>
    <row r="815" spans="5:24">
      <c r="E815" s="2"/>
      <c r="G815" s="7" t="s">
        <v>643</v>
      </c>
      <c r="H815" s="7" t="s">
        <v>1784</v>
      </c>
      <c r="J815" s="10"/>
      <c r="K815" s="10"/>
      <c r="T815" s="1"/>
      <c r="U815" s="1"/>
      <c r="V815" s="1"/>
      <c r="W815" s="1"/>
      <c r="X815" s="1"/>
    </row>
    <row r="816" spans="5:24">
      <c r="E816" s="2"/>
      <c r="G816" s="7" t="s">
        <v>643</v>
      </c>
      <c r="H816" s="7" t="s">
        <v>1785</v>
      </c>
      <c r="J816" s="10"/>
      <c r="K816" s="10"/>
      <c r="T816" s="1"/>
      <c r="U816" s="1"/>
      <c r="V816" s="1"/>
      <c r="W816" s="1"/>
      <c r="X816" s="1"/>
    </row>
    <row r="817" spans="5:24">
      <c r="E817" s="2"/>
      <c r="G817" s="7" t="s">
        <v>643</v>
      </c>
      <c r="H817" s="7" t="s">
        <v>1786</v>
      </c>
      <c r="J817" s="10"/>
      <c r="K817" s="10"/>
      <c r="T817" s="1"/>
      <c r="U817" s="1"/>
      <c r="V817" s="1"/>
      <c r="W817" s="1"/>
      <c r="X817" s="1"/>
    </row>
    <row r="818" spans="5:24">
      <c r="E818" s="2"/>
      <c r="G818" s="7" t="s">
        <v>643</v>
      </c>
      <c r="H818" s="7" t="s">
        <v>1787</v>
      </c>
      <c r="J818" s="10"/>
      <c r="K818" s="10"/>
      <c r="T818" s="1"/>
      <c r="U818" s="1"/>
      <c r="V818" s="1"/>
      <c r="W818" s="1"/>
      <c r="X818" s="1"/>
    </row>
    <row r="819" spans="5:24">
      <c r="E819" s="2"/>
      <c r="G819" s="7" t="s">
        <v>643</v>
      </c>
      <c r="H819" s="7" t="s">
        <v>1788</v>
      </c>
      <c r="J819" s="10"/>
      <c r="K819" s="10"/>
      <c r="T819" s="1"/>
      <c r="U819" s="1"/>
      <c r="V819" s="1"/>
      <c r="W819" s="1"/>
      <c r="X819" s="1"/>
    </row>
    <row r="820" spans="5:24">
      <c r="E820" s="2"/>
      <c r="G820" s="7" t="s">
        <v>643</v>
      </c>
      <c r="H820" s="7" t="s">
        <v>1789</v>
      </c>
      <c r="J820" s="10"/>
      <c r="K820" s="10"/>
      <c r="T820" s="1"/>
      <c r="U820" s="1"/>
      <c r="V820" s="1"/>
      <c r="W820" s="1"/>
      <c r="X820" s="1"/>
    </row>
    <row r="821" spans="5:24">
      <c r="E821" s="2"/>
      <c r="G821" s="7" t="s">
        <v>643</v>
      </c>
      <c r="H821" s="7" t="s">
        <v>1790</v>
      </c>
      <c r="J821" s="10"/>
      <c r="K821" s="10"/>
      <c r="T821" s="1"/>
      <c r="U821" s="1"/>
      <c r="V821" s="1"/>
      <c r="W821" s="1"/>
      <c r="X821" s="1"/>
    </row>
    <row r="822" spans="5:24">
      <c r="E822" s="2"/>
      <c r="G822" s="7" t="s">
        <v>643</v>
      </c>
      <c r="H822" s="7" t="s">
        <v>1791</v>
      </c>
      <c r="J822" s="10"/>
      <c r="K822" s="10"/>
      <c r="T822" s="1"/>
      <c r="U822" s="1"/>
      <c r="V822" s="1"/>
      <c r="W822" s="1"/>
      <c r="X822" s="1"/>
    </row>
    <row r="823" spans="5:24">
      <c r="E823" s="2"/>
      <c r="G823" s="7" t="s">
        <v>643</v>
      </c>
      <c r="H823" s="7" t="s">
        <v>1792</v>
      </c>
      <c r="J823" s="10"/>
      <c r="K823" s="10"/>
      <c r="T823" s="1"/>
      <c r="U823" s="1"/>
      <c r="V823" s="1"/>
      <c r="W823" s="1"/>
      <c r="X823" s="1"/>
    </row>
    <row r="824" spans="5:24">
      <c r="E824" s="2"/>
      <c r="G824" s="7" t="s">
        <v>643</v>
      </c>
      <c r="H824" s="7" t="s">
        <v>1793</v>
      </c>
      <c r="J824" s="10"/>
      <c r="K824" s="10"/>
      <c r="T824" s="1"/>
      <c r="U824" s="1"/>
      <c r="V824" s="1"/>
      <c r="W824" s="1"/>
      <c r="X824" s="1"/>
    </row>
    <row r="825" spans="5:24">
      <c r="E825" s="2"/>
      <c r="G825" s="7" t="s">
        <v>643</v>
      </c>
      <c r="H825" s="7" t="s">
        <v>1794</v>
      </c>
      <c r="J825" s="10"/>
      <c r="K825" s="10"/>
      <c r="T825" s="1"/>
      <c r="U825" s="1"/>
      <c r="V825" s="1"/>
      <c r="W825" s="1"/>
      <c r="X825" s="1"/>
    </row>
    <row r="826" spans="5:24">
      <c r="E826" s="2"/>
      <c r="G826" s="7" t="s">
        <v>643</v>
      </c>
      <c r="H826" s="7" t="s">
        <v>1795</v>
      </c>
      <c r="J826" s="10"/>
      <c r="K826" s="10"/>
      <c r="T826" s="1"/>
      <c r="U826" s="1"/>
      <c r="V826" s="1"/>
      <c r="W826" s="1"/>
      <c r="X826" s="1"/>
    </row>
    <row r="827" spans="5:24">
      <c r="E827" s="2"/>
      <c r="G827" s="7" t="s">
        <v>643</v>
      </c>
      <c r="H827" s="7" t="s">
        <v>1796</v>
      </c>
      <c r="J827" s="10"/>
      <c r="K827" s="10"/>
      <c r="T827" s="1"/>
      <c r="U827" s="1"/>
      <c r="V827" s="1"/>
      <c r="W827" s="1"/>
      <c r="X827" s="1"/>
    </row>
    <row r="828" spans="5:24">
      <c r="E828" s="2"/>
      <c r="G828" s="7" t="s">
        <v>643</v>
      </c>
      <c r="H828" s="7" t="s">
        <v>1142</v>
      </c>
      <c r="J828" s="10"/>
      <c r="K828" s="10"/>
      <c r="T828" s="1"/>
      <c r="U828" s="1"/>
      <c r="V828" s="1"/>
      <c r="W828" s="1"/>
      <c r="X828" s="1"/>
    </row>
    <row r="829" spans="5:24">
      <c r="E829" s="2"/>
      <c r="G829" s="7" t="s">
        <v>643</v>
      </c>
      <c r="H829" s="7" t="s">
        <v>1797</v>
      </c>
      <c r="J829" s="10"/>
      <c r="K829" s="10"/>
      <c r="T829" s="1"/>
      <c r="U829" s="1"/>
      <c r="V829" s="1"/>
      <c r="W829" s="1"/>
      <c r="X829" s="1"/>
    </row>
    <row r="830" spans="5:24">
      <c r="E830" s="2"/>
      <c r="G830" s="7" t="s">
        <v>643</v>
      </c>
      <c r="H830" s="7" t="s">
        <v>1798</v>
      </c>
      <c r="J830" s="10"/>
      <c r="K830" s="10"/>
      <c r="T830" s="1"/>
      <c r="U830" s="1"/>
      <c r="V830" s="1"/>
      <c r="W830" s="1"/>
      <c r="X830" s="1"/>
    </row>
    <row r="831" spans="5:24">
      <c r="E831" s="2"/>
      <c r="G831" s="7" t="s">
        <v>643</v>
      </c>
      <c r="H831" s="7" t="s">
        <v>1799</v>
      </c>
      <c r="J831" s="10"/>
      <c r="K831" s="10"/>
      <c r="T831" s="1"/>
      <c r="U831" s="1"/>
      <c r="V831" s="1"/>
      <c r="W831" s="1"/>
      <c r="X831" s="1"/>
    </row>
    <row r="832" spans="5:24">
      <c r="E832" s="2"/>
      <c r="G832" s="7" t="s">
        <v>643</v>
      </c>
      <c r="H832" s="7" t="s">
        <v>1800</v>
      </c>
      <c r="J832" s="10"/>
      <c r="K832" s="10"/>
      <c r="T832" s="1"/>
      <c r="U832" s="1"/>
      <c r="V832" s="1"/>
      <c r="W832" s="1"/>
      <c r="X832" s="1"/>
    </row>
    <row r="833" spans="5:24">
      <c r="E833" s="2"/>
      <c r="G833" s="7" t="s">
        <v>643</v>
      </c>
      <c r="H833" s="7" t="s">
        <v>1801</v>
      </c>
      <c r="J833" s="10"/>
      <c r="K833" s="10"/>
      <c r="T833" s="1"/>
      <c r="U833" s="1"/>
      <c r="V833" s="1"/>
      <c r="W833" s="1"/>
      <c r="X833" s="1"/>
    </row>
    <row r="834" spans="5:24">
      <c r="E834" s="2"/>
      <c r="G834" s="7" t="s">
        <v>643</v>
      </c>
      <c r="H834" s="7" t="s">
        <v>1802</v>
      </c>
      <c r="J834" s="10"/>
      <c r="K834" s="10"/>
      <c r="T834" s="1"/>
      <c r="U834" s="1"/>
      <c r="V834" s="1"/>
      <c r="W834" s="1"/>
      <c r="X834" s="1"/>
    </row>
    <row r="835" spans="5:24">
      <c r="E835" s="2"/>
      <c r="G835" s="7" t="s">
        <v>643</v>
      </c>
      <c r="H835" s="7" t="s">
        <v>1803</v>
      </c>
      <c r="J835" s="10"/>
      <c r="K835" s="10"/>
      <c r="T835" s="1"/>
      <c r="U835" s="1"/>
      <c r="V835" s="1"/>
      <c r="W835" s="1"/>
      <c r="X835" s="1"/>
    </row>
    <row r="836" spans="5:24">
      <c r="E836" s="2"/>
      <c r="G836" s="7" t="s">
        <v>643</v>
      </c>
      <c r="H836" s="7" t="s">
        <v>1804</v>
      </c>
      <c r="J836" s="10"/>
      <c r="K836" s="10"/>
      <c r="T836" s="1"/>
      <c r="U836" s="1"/>
      <c r="V836" s="1"/>
      <c r="W836" s="1"/>
      <c r="X836" s="1"/>
    </row>
    <row r="837" spans="5:24">
      <c r="E837" s="2"/>
      <c r="G837" s="7" t="s">
        <v>643</v>
      </c>
      <c r="H837" s="7" t="s">
        <v>1805</v>
      </c>
      <c r="J837" s="10"/>
      <c r="K837" s="10"/>
      <c r="T837" s="1"/>
      <c r="U837" s="1"/>
      <c r="V837" s="1"/>
      <c r="W837" s="1"/>
      <c r="X837" s="1"/>
    </row>
    <row r="838" spans="5:24">
      <c r="E838" s="2"/>
      <c r="G838" s="7" t="s">
        <v>643</v>
      </c>
      <c r="H838" s="7" t="s">
        <v>1806</v>
      </c>
      <c r="J838" s="10"/>
      <c r="K838" s="10"/>
      <c r="T838" s="1"/>
      <c r="U838" s="1"/>
      <c r="V838" s="1"/>
      <c r="W838" s="1"/>
      <c r="X838" s="1"/>
    </row>
    <row r="839" spans="5:24">
      <c r="E839" s="2"/>
      <c r="G839" s="7" t="s">
        <v>648</v>
      </c>
      <c r="H839" s="7" t="s">
        <v>1382</v>
      </c>
      <c r="J839" s="10"/>
      <c r="K839" s="10"/>
      <c r="T839" s="1"/>
      <c r="U839" s="1"/>
      <c r="V839" s="1"/>
      <c r="W839" s="1"/>
      <c r="X839" s="1"/>
    </row>
    <row r="840" spans="5:24">
      <c r="E840" s="2"/>
      <c r="G840" s="7" t="s">
        <v>648</v>
      </c>
      <c r="H840" s="7" t="s">
        <v>1384</v>
      </c>
      <c r="J840" s="10"/>
      <c r="K840" s="10"/>
      <c r="T840" s="1"/>
      <c r="U840" s="1"/>
      <c r="V840" s="1"/>
      <c r="W840" s="1"/>
      <c r="X840" s="1"/>
    </row>
    <row r="841" spans="5:24">
      <c r="E841" s="2"/>
      <c r="G841" s="7" t="s">
        <v>648</v>
      </c>
      <c r="H841" s="7" t="s">
        <v>1807</v>
      </c>
      <c r="J841" s="10"/>
      <c r="K841" s="10"/>
      <c r="T841" s="1"/>
      <c r="U841" s="1"/>
      <c r="V841" s="1"/>
      <c r="W841" s="1"/>
      <c r="X841" s="1"/>
    </row>
    <row r="842" spans="5:24">
      <c r="E842" s="2"/>
      <c r="G842" s="7" t="s">
        <v>648</v>
      </c>
      <c r="H842" s="7" t="s">
        <v>1808</v>
      </c>
      <c r="J842" s="10"/>
      <c r="K842" s="10"/>
      <c r="T842" s="1"/>
      <c r="U842" s="1"/>
      <c r="V842" s="1"/>
      <c r="W842" s="1"/>
      <c r="X842" s="1"/>
    </row>
    <row r="843" spans="5:24">
      <c r="E843" s="2"/>
      <c r="G843" s="7" t="s">
        <v>648</v>
      </c>
      <c r="H843" s="7" t="s">
        <v>1809</v>
      </c>
      <c r="J843" s="10"/>
      <c r="K843" s="10"/>
      <c r="T843" s="1"/>
      <c r="U843" s="1"/>
      <c r="V843" s="1"/>
      <c r="W843" s="1"/>
      <c r="X843" s="1"/>
    </row>
    <row r="844" spans="5:24">
      <c r="E844" s="2"/>
      <c r="G844" s="7" t="s">
        <v>648</v>
      </c>
      <c r="H844" s="7" t="s">
        <v>1810</v>
      </c>
      <c r="J844" s="10"/>
      <c r="K844" s="10"/>
      <c r="T844" s="1"/>
      <c r="U844" s="1"/>
      <c r="V844" s="1"/>
      <c r="W844" s="1"/>
      <c r="X844" s="1"/>
    </row>
    <row r="845" spans="5:24">
      <c r="E845" s="2"/>
      <c r="G845" s="7" t="s">
        <v>648</v>
      </c>
      <c r="H845" s="7" t="s">
        <v>1811</v>
      </c>
      <c r="J845" s="10"/>
      <c r="K845" s="10"/>
      <c r="T845" s="1"/>
      <c r="U845" s="1"/>
      <c r="V845" s="1"/>
      <c r="W845" s="1"/>
      <c r="X845" s="1"/>
    </row>
    <row r="846" spans="5:24">
      <c r="E846" s="2"/>
      <c r="G846" s="7" t="s">
        <v>648</v>
      </c>
      <c r="H846" s="7" t="s">
        <v>1812</v>
      </c>
      <c r="J846" s="10"/>
      <c r="K846" s="10"/>
      <c r="T846" s="1"/>
      <c r="U846" s="1"/>
      <c r="V846" s="1"/>
      <c r="W846" s="1"/>
      <c r="X846" s="1"/>
    </row>
    <row r="847" spans="5:24">
      <c r="E847" s="2"/>
      <c r="G847" s="7" t="s">
        <v>648</v>
      </c>
      <c r="H847" s="7" t="s">
        <v>1813</v>
      </c>
      <c r="J847" s="10"/>
      <c r="K847" s="10"/>
      <c r="T847" s="1"/>
      <c r="U847" s="1"/>
      <c r="V847" s="1"/>
      <c r="W847" s="1"/>
      <c r="X847" s="1"/>
    </row>
    <row r="848" spans="5:24">
      <c r="E848" s="2"/>
      <c r="G848" s="7" t="s">
        <v>648</v>
      </c>
      <c r="H848" s="7" t="s">
        <v>1814</v>
      </c>
      <c r="J848" s="10"/>
      <c r="K848" s="10"/>
      <c r="T848" s="1"/>
      <c r="U848" s="1"/>
      <c r="V848" s="1"/>
      <c r="W848" s="1"/>
      <c r="X848" s="1"/>
    </row>
    <row r="849" spans="5:24">
      <c r="E849" s="2"/>
      <c r="G849" s="7" t="s">
        <v>648</v>
      </c>
      <c r="H849" s="7" t="s">
        <v>1815</v>
      </c>
      <c r="J849" s="10"/>
      <c r="K849" s="10"/>
      <c r="T849" s="1"/>
      <c r="U849" s="1"/>
      <c r="V849" s="1"/>
      <c r="W849" s="1"/>
      <c r="X849" s="1"/>
    </row>
    <row r="850" spans="5:24">
      <c r="E850" s="2"/>
      <c r="G850" s="7" t="s">
        <v>648</v>
      </c>
      <c r="H850" s="7" t="s">
        <v>1816</v>
      </c>
      <c r="J850" s="10"/>
      <c r="K850" s="10"/>
      <c r="T850" s="1"/>
      <c r="U850" s="1"/>
      <c r="V850" s="1"/>
      <c r="W850" s="1"/>
      <c r="X850" s="1"/>
    </row>
    <row r="851" spans="5:24">
      <c r="E851" s="2"/>
      <c r="G851" s="7" t="s">
        <v>648</v>
      </c>
      <c r="H851" s="7" t="s">
        <v>1817</v>
      </c>
      <c r="J851" s="10"/>
      <c r="K851" s="10"/>
      <c r="T851" s="1"/>
      <c r="U851" s="1"/>
      <c r="V851" s="1"/>
      <c r="W851" s="1"/>
      <c r="X851" s="1"/>
    </row>
    <row r="852" spans="5:24">
      <c r="E852" s="2"/>
      <c r="G852" s="7" t="s">
        <v>648</v>
      </c>
      <c r="H852" s="7" t="s">
        <v>1818</v>
      </c>
      <c r="J852" s="10"/>
      <c r="K852" s="10"/>
      <c r="T852" s="1"/>
      <c r="U852" s="1"/>
      <c r="V852" s="1"/>
      <c r="W852" s="1"/>
      <c r="X852" s="1"/>
    </row>
    <row r="853" spans="5:24">
      <c r="E853" s="2"/>
      <c r="G853" s="7" t="s">
        <v>648</v>
      </c>
      <c r="H853" s="7" t="s">
        <v>1386</v>
      </c>
      <c r="J853" s="10"/>
      <c r="K853" s="10"/>
      <c r="T853" s="1"/>
      <c r="U853" s="1"/>
      <c r="V853" s="1"/>
      <c r="W853" s="1"/>
      <c r="X853" s="1"/>
    </row>
    <row r="854" spans="5:24">
      <c r="E854" s="2"/>
      <c r="G854" s="7" t="s">
        <v>648</v>
      </c>
      <c r="H854" s="7" t="s">
        <v>1819</v>
      </c>
      <c r="J854" s="10"/>
      <c r="K854" s="10"/>
      <c r="T854" s="1"/>
      <c r="U854" s="1"/>
      <c r="V854" s="1"/>
      <c r="W854" s="1"/>
      <c r="X854" s="1"/>
    </row>
    <row r="855" spans="5:24">
      <c r="E855" s="2"/>
      <c r="G855" s="7" t="s">
        <v>648</v>
      </c>
      <c r="H855" s="7" t="s">
        <v>1820</v>
      </c>
      <c r="J855" s="10"/>
      <c r="K855" s="10"/>
      <c r="T855" s="1"/>
      <c r="U855" s="1"/>
      <c r="V855" s="1"/>
      <c r="W855" s="1"/>
      <c r="X855" s="1"/>
    </row>
    <row r="856" spans="5:24">
      <c r="E856" s="2"/>
      <c r="G856" s="7" t="s">
        <v>648</v>
      </c>
      <c r="H856" s="7" t="s">
        <v>1821</v>
      </c>
      <c r="J856" s="10"/>
      <c r="K856" s="10"/>
      <c r="T856" s="1"/>
      <c r="U856" s="1"/>
      <c r="V856" s="1"/>
      <c r="W856" s="1"/>
      <c r="X856" s="1"/>
    </row>
    <row r="857" spans="5:24">
      <c r="E857" s="2"/>
      <c r="G857" s="7" t="s">
        <v>648</v>
      </c>
      <c r="H857" s="7" t="s">
        <v>1822</v>
      </c>
      <c r="J857" s="10"/>
      <c r="K857" s="10"/>
      <c r="T857" s="1"/>
      <c r="U857" s="1"/>
      <c r="V857" s="1"/>
      <c r="W857" s="1"/>
      <c r="X857" s="1"/>
    </row>
    <row r="858" spans="5:24">
      <c r="E858" s="2"/>
      <c r="G858" s="7" t="s">
        <v>648</v>
      </c>
      <c r="H858" s="7" t="s">
        <v>1823</v>
      </c>
      <c r="J858" s="10"/>
      <c r="K858" s="10"/>
      <c r="T858" s="1"/>
      <c r="U858" s="1"/>
      <c r="V858" s="1"/>
      <c r="W858" s="1"/>
      <c r="X858" s="1"/>
    </row>
    <row r="859" spans="5:24">
      <c r="E859" s="2"/>
      <c r="G859" s="7" t="s">
        <v>648</v>
      </c>
      <c r="H859" s="7" t="s">
        <v>1824</v>
      </c>
      <c r="J859" s="10"/>
      <c r="K859" s="10"/>
      <c r="T859" s="1"/>
      <c r="U859" s="1"/>
      <c r="V859" s="1"/>
      <c r="W859" s="1"/>
      <c r="X859" s="1"/>
    </row>
    <row r="860" spans="5:24">
      <c r="E860" s="2"/>
      <c r="G860" s="7" t="s">
        <v>648</v>
      </c>
      <c r="H860" s="7" t="s">
        <v>1601</v>
      </c>
      <c r="J860" s="10"/>
      <c r="K860" s="10"/>
      <c r="T860" s="1"/>
      <c r="U860" s="1"/>
      <c r="V860" s="1"/>
      <c r="W860" s="1"/>
      <c r="X860" s="1"/>
    </row>
    <row r="861" spans="5:24">
      <c r="E861" s="2"/>
      <c r="G861" s="7" t="s">
        <v>648</v>
      </c>
      <c r="H861" s="7" t="s">
        <v>1825</v>
      </c>
      <c r="J861" s="10"/>
      <c r="K861" s="10"/>
      <c r="T861" s="1"/>
      <c r="U861" s="1"/>
      <c r="V861" s="1"/>
      <c r="W861" s="1"/>
      <c r="X861" s="1"/>
    </row>
    <row r="862" spans="5:24">
      <c r="E862" s="2"/>
      <c r="G862" s="7" t="s">
        <v>648</v>
      </c>
      <c r="H862" s="7" t="s">
        <v>1826</v>
      </c>
      <c r="J862" s="10"/>
      <c r="K862" s="10"/>
      <c r="T862" s="1"/>
      <c r="U862" s="1"/>
      <c r="V862" s="1"/>
      <c r="W862" s="1"/>
      <c r="X862" s="1"/>
    </row>
    <row r="863" spans="5:24">
      <c r="E863" s="2"/>
      <c r="G863" s="7" t="s">
        <v>648</v>
      </c>
      <c r="H863" s="7" t="s">
        <v>1827</v>
      </c>
      <c r="J863" s="10"/>
      <c r="K863" s="10"/>
      <c r="T863" s="1"/>
      <c r="U863" s="1"/>
      <c r="V863" s="1"/>
      <c r="W863" s="1"/>
      <c r="X863" s="1"/>
    </row>
    <row r="864" spans="5:24">
      <c r="E864" s="2"/>
      <c r="G864" s="7" t="s">
        <v>648</v>
      </c>
      <c r="H864" s="7" t="s">
        <v>1828</v>
      </c>
      <c r="J864" s="10"/>
      <c r="K864" s="10"/>
      <c r="T864" s="1"/>
      <c r="U864" s="1"/>
      <c r="V864" s="1"/>
      <c r="W864" s="1"/>
      <c r="X864" s="1"/>
    </row>
    <row r="865" spans="5:24">
      <c r="E865" s="2"/>
      <c r="G865" s="7" t="s">
        <v>648</v>
      </c>
      <c r="H865" s="7" t="s">
        <v>1829</v>
      </c>
      <c r="J865" s="10"/>
      <c r="K865" s="10"/>
      <c r="T865" s="1"/>
      <c r="U865" s="1"/>
      <c r="V865" s="1"/>
      <c r="W865" s="1"/>
      <c r="X865" s="1"/>
    </row>
    <row r="866" spans="5:24">
      <c r="E866" s="2"/>
      <c r="G866" s="7" t="s">
        <v>648</v>
      </c>
      <c r="H866" s="7" t="s">
        <v>1830</v>
      </c>
      <c r="J866" s="10"/>
      <c r="K866" s="10"/>
      <c r="T866" s="1"/>
      <c r="U866" s="1"/>
      <c r="V866" s="1"/>
      <c r="W866" s="1"/>
      <c r="X866" s="1"/>
    </row>
    <row r="867" spans="5:24">
      <c r="E867" s="2"/>
      <c r="G867" s="7" t="s">
        <v>648</v>
      </c>
      <c r="H867" s="7" t="s">
        <v>1831</v>
      </c>
      <c r="J867" s="10"/>
      <c r="K867" s="10"/>
      <c r="T867" s="1"/>
      <c r="U867" s="1"/>
      <c r="V867" s="1"/>
      <c r="W867" s="1"/>
      <c r="X867" s="1"/>
    </row>
    <row r="868" spans="5:24">
      <c r="E868" s="2"/>
      <c r="G868" s="7" t="s">
        <v>648</v>
      </c>
      <c r="H868" s="7" t="s">
        <v>1832</v>
      </c>
      <c r="J868" s="10"/>
      <c r="K868" s="10"/>
      <c r="T868" s="1"/>
      <c r="U868" s="1"/>
      <c r="V868" s="1"/>
      <c r="W868" s="1"/>
      <c r="X868" s="1"/>
    </row>
    <row r="869" spans="5:24">
      <c r="E869" s="2"/>
      <c r="G869" s="7" t="s">
        <v>648</v>
      </c>
      <c r="H869" s="7" t="s">
        <v>1833</v>
      </c>
      <c r="J869" s="10"/>
      <c r="K869" s="10"/>
      <c r="T869" s="1"/>
      <c r="U869" s="1"/>
      <c r="V869" s="1"/>
      <c r="W869" s="1"/>
      <c r="X869" s="1"/>
    </row>
    <row r="870" spans="5:24">
      <c r="E870" s="2"/>
      <c r="G870" s="7" t="s">
        <v>648</v>
      </c>
      <c r="H870" s="7" t="s">
        <v>1834</v>
      </c>
      <c r="J870" s="10"/>
      <c r="K870" s="10"/>
      <c r="T870" s="1"/>
      <c r="U870" s="1"/>
      <c r="V870" s="1"/>
      <c r="W870" s="1"/>
      <c r="X870" s="1"/>
    </row>
    <row r="871" spans="5:24">
      <c r="E871" s="2"/>
      <c r="G871" s="7" t="s">
        <v>648</v>
      </c>
      <c r="H871" s="7" t="s">
        <v>1835</v>
      </c>
      <c r="J871" s="10"/>
      <c r="K871" s="10"/>
      <c r="T871" s="1"/>
      <c r="U871" s="1"/>
      <c r="V871" s="1"/>
      <c r="W871" s="1"/>
      <c r="X871" s="1"/>
    </row>
    <row r="872" spans="5:24">
      <c r="E872" s="2"/>
      <c r="G872" s="7" t="s">
        <v>648</v>
      </c>
      <c r="H872" s="7" t="s">
        <v>1836</v>
      </c>
      <c r="J872" s="10"/>
      <c r="K872" s="10"/>
      <c r="T872" s="1"/>
      <c r="U872" s="1"/>
      <c r="V872" s="1"/>
      <c r="W872" s="1"/>
      <c r="X872" s="1"/>
    </row>
    <row r="873" spans="5:24">
      <c r="E873" s="2"/>
      <c r="G873" s="7" t="s">
        <v>648</v>
      </c>
      <c r="H873" s="7" t="s">
        <v>1837</v>
      </c>
      <c r="J873" s="10"/>
      <c r="K873" s="10"/>
      <c r="T873" s="1"/>
      <c r="U873" s="1"/>
      <c r="V873" s="1"/>
      <c r="W873" s="1"/>
      <c r="X873" s="1"/>
    </row>
    <row r="874" spans="5:24">
      <c r="E874" s="2"/>
      <c r="G874" s="7" t="s">
        <v>648</v>
      </c>
      <c r="H874" s="7" t="s">
        <v>1838</v>
      </c>
      <c r="J874" s="10"/>
      <c r="K874" s="10"/>
      <c r="T874" s="1"/>
      <c r="U874" s="1"/>
      <c r="V874" s="1"/>
      <c r="W874" s="1"/>
      <c r="X874" s="1"/>
    </row>
    <row r="875" spans="5:24">
      <c r="E875" s="2"/>
      <c r="G875" s="7" t="s">
        <v>648</v>
      </c>
      <c r="H875" s="7" t="s">
        <v>1839</v>
      </c>
      <c r="J875" s="10"/>
      <c r="K875" s="10"/>
      <c r="T875" s="1"/>
      <c r="U875" s="1"/>
      <c r="V875" s="1"/>
      <c r="W875" s="1"/>
      <c r="X875" s="1"/>
    </row>
    <row r="876" spans="5:24">
      <c r="E876" s="2"/>
      <c r="G876" s="7" t="s">
        <v>648</v>
      </c>
      <c r="H876" s="7" t="s">
        <v>1840</v>
      </c>
      <c r="J876" s="10"/>
      <c r="K876" s="10"/>
      <c r="T876" s="1"/>
      <c r="U876" s="1"/>
      <c r="V876" s="1"/>
      <c r="W876" s="1"/>
      <c r="X876" s="1"/>
    </row>
    <row r="877" spans="5:24">
      <c r="E877" s="2"/>
      <c r="G877" s="7" t="s">
        <v>648</v>
      </c>
      <c r="H877" s="7" t="s">
        <v>1841</v>
      </c>
      <c r="J877" s="10"/>
      <c r="K877" s="10"/>
      <c r="T877" s="1"/>
      <c r="U877" s="1"/>
      <c r="V877" s="1"/>
      <c r="W877" s="1"/>
      <c r="X877" s="1"/>
    </row>
    <row r="878" spans="5:24">
      <c r="E878" s="2"/>
      <c r="G878" s="7" t="s">
        <v>648</v>
      </c>
      <c r="H878" s="7" t="s">
        <v>1842</v>
      </c>
      <c r="J878" s="10"/>
      <c r="K878" s="10"/>
      <c r="T878" s="1"/>
      <c r="U878" s="1"/>
      <c r="V878" s="1"/>
      <c r="W878" s="1"/>
      <c r="X878" s="1"/>
    </row>
    <row r="879" spans="5:24">
      <c r="E879" s="2"/>
      <c r="G879" s="7" t="s">
        <v>648</v>
      </c>
      <c r="H879" s="7" t="s">
        <v>1843</v>
      </c>
      <c r="J879" s="10"/>
      <c r="K879" s="10"/>
      <c r="T879" s="1"/>
      <c r="U879" s="1"/>
      <c r="V879" s="1"/>
      <c r="W879" s="1"/>
      <c r="X879" s="1"/>
    </row>
    <row r="880" spans="5:24">
      <c r="E880" s="2"/>
      <c r="G880" s="7" t="s">
        <v>648</v>
      </c>
      <c r="H880" s="7" t="s">
        <v>1844</v>
      </c>
      <c r="J880" s="10"/>
      <c r="K880" s="10"/>
      <c r="T880" s="1"/>
      <c r="U880" s="1"/>
      <c r="V880" s="1"/>
      <c r="W880" s="1"/>
      <c r="X880" s="1"/>
    </row>
    <row r="881" spans="5:24">
      <c r="E881" s="2"/>
      <c r="G881" s="7" t="s">
        <v>648</v>
      </c>
      <c r="H881" s="7" t="s">
        <v>1845</v>
      </c>
      <c r="J881" s="10"/>
      <c r="K881" s="10"/>
      <c r="T881" s="1"/>
      <c r="U881" s="1"/>
      <c r="V881" s="1"/>
      <c r="W881" s="1"/>
      <c r="X881" s="1"/>
    </row>
    <row r="882" spans="5:24">
      <c r="E882" s="2"/>
      <c r="G882" s="7" t="s">
        <v>648</v>
      </c>
      <c r="H882" s="7" t="s">
        <v>1846</v>
      </c>
      <c r="J882" s="10"/>
      <c r="K882" s="10"/>
      <c r="T882" s="1"/>
      <c r="U882" s="1"/>
      <c r="V882" s="1"/>
      <c r="W882" s="1"/>
      <c r="X882" s="1"/>
    </row>
    <row r="883" spans="5:24">
      <c r="E883" s="2"/>
      <c r="G883" s="7" t="s">
        <v>648</v>
      </c>
      <c r="H883" s="7" t="s">
        <v>1847</v>
      </c>
      <c r="J883" s="10"/>
      <c r="K883" s="10"/>
      <c r="T883" s="1"/>
      <c r="U883" s="1"/>
      <c r="V883" s="1"/>
      <c r="W883" s="1"/>
      <c r="X883" s="1"/>
    </row>
    <row r="884" spans="5:24">
      <c r="E884" s="2"/>
      <c r="G884" s="7" t="s">
        <v>648</v>
      </c>
      <c r="H884" s="7" t="s">
        <v>1848</v>
      </c>
      <c r="J884" s="10"/>
      <c r="K884" s="10"/>
      <c r="T884" s="1"/>
      <c r="U884" s="1"/>
      <c r="V884" s="1"/>
      <c r="W884" s="1"/>
      <c r="X884" s="1"/>
    </row>
    <row r="885" spans="5:24">
      <c r="E885" s="2"/>
      <c r="G885" s="7" t="s">
        <v>648</v>
      </c>
      <c r="H885" s="7" t="s">
        <v>1849</v>
      </c>
      <c r="J885" s="10"/>
      <c r="K885" s="10"/>
      <c r="T885" s="1"/>
      <c r="U885" s="1"/>
      <c r="V885" s="1"/>
      <c r="W885" s="1"/>
      <c r="X885" s="1"/>
    </row>
    <row r="886" spans="5:24">
      <c r="E886" s="2"/>
      <c r="G886" s="7" t="s">
        <v>648</v>
      </c>
      <c r="H886" s="7" t="s">
        <v>1850</v>
      </c>
      <c r="J886" s="10"/>
      <c r="K886" s="10"/>
      <c r="T886" s="1"/>
      <c r="U886" s="1"/>
      <c r="V886" s="1"/>
      <c r="W886" s="1"/>
      <c r="X886" s="1"/>
    </row>
    <row r="887" spans="5:24">
      <c r="E887" s="2"/>
      <c r="G887" s="7" t="s">
        <v>648</v>
      </c>
      <c r="H887" s="7" t="s">
        <v>1851</v>
      </c>
      <c r="J887" s="10"/>
      <c r="K887" s="10"/>
      <c r="T887" s="1"/>
      <c r="U887" s="1"/>
      <c r="V887" s="1"/>
      <c r="W887" s="1"/>
      <c r="X887" s="1"/>
    </row>
    <row r="888" spans="5:24">
      <c r="E888" s="2"/>
      <c r="G888" s="7" t="s">
        <v>648</v>
      </c>
      <c r="H888" s="7" t="s">
        <v>1852</v>
      </c>
      <c r="J888" s="10"/>
      <c r="K888" s="10"/>
      <c r="T888" s="1"/>
      <c r="U888" s="1"/>
      <c r="V888" s="1"/>
      <c r="W888" s="1"/>
      <c r="X888" s="1"/>
    </row>
    <row r="889" spans="5:24">
      <c r="E889" s="2"/>
      <c r="G889" s="7" t="s">
        <v>648</v>
      </c>
      <c r="H889" s="7" t="s">
        <v>1853</v>
      </c>
      <c r="J889" s="10"/>
      <c r="K889" s="10"/>
      <c r="T889" s="1"/>
      <c r="U889" s="1"/>
      <c r="V889" s="1"/>
      <c r="W889" s="1"/>
      <c r="X889" s="1"/>
    </row>
    <row r="890" spans="5:24">
      <c r="E890" s="2"/>
      <c r="G890" s="7" t="s">
        <v>648</v>
      </c>
      <c r="H890" s="7" t="s">
        <v>1854</v>
      </c>
      <c r="J890" s="10"/>
      <c r="K890" s="10"/>
      <c r="T890" s="1"/>
      <c r="U890" s="1"/>
      <c r="V890" s="1"/>
      <c r="W890" s="1"/>
      <c r="X890" s="1"/>
    </row>
    <row r="891" spans="5:24">
      <c r="E891" s="2"/>
      <c r="G891" s="7" t="s">
        <v>648</v>
      </c>
      <c r="H891" s="7" t="s">
        <v>1855</v>
      </c>
      <c r="J891" s="10"/>
      <c r="K891" s="10"/>
      <c r="T891" s="1"/>
      <c r="U891" s="1"/>
      <c r="V891" s="1"/>
      <c r="W891" s="1"/>
      <c r="X891" s="1"/>
    </row>
    <row r="892" spans="5:24">
      <c r="E892" s="2"/>
      <c r="G892" s="7" t="s">
        <v>648</v>
      </c>
      <c r="H892" s="7" t="s">
        <v>1856</v>
      </c>
      <c r="J892" s="10"/>
      <c r="K892" s="10"/>
      <c r="T892" s="1"/>
      <c r="U892" s="1"/>
      <c r="V892" s="1"/>
      <c r="W892" s="1"/>
      <c r="X892" s="1"/>
    </row>
    <row r="893" spans="5:24">
      <c r="E893" s="2"/>
      <c r="G893" s="7" t="s">
        <v>648</v>
      </c>
      <c r="H893" s="7" t="s">
        <v>1857</v>
      </c>
      <c r="J893" s="10"/>
      <c r="K893" s="10"/>
      <c r="T893" s="1"/>
      <c r="U893" s="1"/>
      <c r="V893" s="1"/>
      <c r="W893" s="1"/>
      <c r="X893" s="1"/>
    </row>
    <row r="894" spans="5:24">
      <c r="E894" s="2"/>
      <c r="G894" s="7" t="s">
        <v>648</v>
      </c>
      <c r="H894" s="7" t="s">
        <v>1858</v>
      </c>
      <c r="J894" s="10"/>
      <c r="K894" s="10"/>
      <c r="T894" s="1"/>
      <c r="U894" s="1"/>
      <c r="V894" s="1"/>
      <c r="W894" s="1"/>
      <c r="X894" s="1"/>
    </row>
    <row r="895" spans="5:24">
      <c r="E895" s="2"/>
      <c r="G895" s="7" t="s">
        <v>648</v>
      </c>
      <c r="H895" s="7" t="s">
        <v>1859</v>
      </c>
      <c r="J895" s="10"/>
      <c r="K895" s="10"/>
      <c r="T895" s="1"/>
      <c r="U895" s="1"/>
      <c r="V895" s="1"/>
      <c r="W895" s="1"/>
      <c r="X895" s="1"/>
    </row>
    <row r="896" spans="5:24">
      <c r="E896" s="2"/>
      <c r="G896" s="7" t="s">
        <v>648</v>
      </c>
      <c r="H896" s="7" t="s">
        <v>1860</v>
      </c>
      <c r="J896" s="10"/>
      <c r="K896" s="10"/>
      <c r="T896" s="1"/>
      <c r="U896" s="1"/>
      <c r="V896" s="1"/>
      <c r="W896" s="1"/>
      <c r="X896" s="1"/>
    </row>
    <row r="897" spans="5:24">
      <c r="E897" s="2"/>
      <c r="G897" s="7" t="s">
        <v>648</v>
      </c>
      <c r="H897" s="7" t="s">
        <v>1861</v>
      </c>
      <c r="J897" s="10"/>
      <c r="K897" s="10"/>
      <c r="T897" s="1"/>
      <c r="U897" s="1"/>
      <c r="V897" s="1"/>
      <c r="W897" s="1"/>
      <c r="X897" s="1"/>
    </row>
    <row r="898" spans="5:24">
      <c r="E898" s="2"/>
      <c r="G898" s="7" t="s">
        <v>648</v>
      </c>
      <c r="H898" s="7" t="s">
        <v>1862</v>
      </c>
      <c r="J898" s="10"/>
      <c r="K898" s="10"/>
      <c r="T898" s="1"/>
      <c r="U898" s="1"/>
      <c r="V898" s="1"/>
      <c r="W898" s="1"/>
      <c r="X898" s="1"/>
    </row>
    <row r="899" spans="5:24">
      <c r="E899" s="2"/>
      <c r="G899" s="7" t="s">
        <v>648</v>
      </c>
      <c r="H899" s="7" t="s">
        <v>1863</v>
      </c>
      <c r="J899" s="10"/>
      <c r="K899" s="10"/>
      <c r="T899" s="1"/>
      <c r="U899" s="1"/>
      <c r="V899" s="1"/>
      <c r="W899" s="1"/>
      <c r="X899" s="1"/>
    </row>
    <row r="900" spans="5:24">
      <c r="E900" s="2"/>
      <c r="G900" s="7" t="s">
        <v>648</v>
      </c>
      <c r="H900" s="7" t="s">
        <v>1864</v>
      </c>
      <c r="J900" s="10"/>
      <c r="K900" s="10"/>
      <c r="T900" s="1"/>
      <c r="U900" s="1"/>
      <c r="V900" s="1"/>
      <c r="W900" s="1"/>
      <c r="X900" s="1"/>
    </row>
    <row r="901" spans="5:24">
      <c r="E901" s="2"/>
      <c r="G901" s="7" t="s">
        <v>648</v>
      </c>
      <c r="H901" s="7" t="s">
        <v>1865</v>
      </c>
      <c r="J901" s="10"/>
      <c r="K901" s="10"/>
      <c r="T901" s="1"/>
      <c r="U901" s="1"/>
      <c r="V901" s="1"/>
      <c r="W901" s="1"/>
      <c r="X901" s="1"/>
    </row>
    <row r="902" spans="5:24">
      <c r="E902" s="2"/>
      <c r="G902" s="7" t="s">
        <v>648</v>
      </c>
      <c r="H902" s="7" t="s">
        <v>1022</v>
      </c>
      <c r="J902" s="10"/>
      <c r="K902" s="10"/>
      <c r="T902" s="1"/>
      <c r="U902" s="1"/>
      <c r="V902" s="1"/>
      <c r="W902" s="1"/>
      <c r="X902" s="1"/>
    </row>
    <row r="903" spans="5:24">
      <c r="E903" s="2"/>
      <c r="G903" s="7" t="s">
        <v>648</v>
      </c>
      <c r="H903" s="7" t="s">
        <v>1866</v>
      </c>
      <c r="J903" s="10"/>
      <c r="K903" s="10"/>
      <c r="T903" s="1"/>
      <c r="U903" s="1"/>
      <c r="V903" s="1"/>
      <c r="W903" s="1"/>
      <c r="X903" s="1"/>
    </row>
    <row r="904" spans="5:24">
      <c r="E904" s="2"/>
      <c r="G904" s="7" t="s">
        <v>648</v>
      </c>
      <c r="H904" s="7" t="s">
        <v>1867</v>
      </c>
      <c r="J904" s="10"/>
      <c r="K904" s="10"/>
      <c r="T904" s="1"/>
      <c r="U904" s="1"/>
      <c r="V904" s="1"/>
      <c r="W904" s="1"/>
      <c r="X904" s="1"/>
    </row>
    <row r="905" spans="5:24">
      <c r="E905" s="2"/>
      <c r="G905" s="7" t="s">
        <v>648</v>
      </c>
      <c r="H905" s="7" t="s">
        <v>1868</v>
      </c>
      <c r="J905" s="10"/>
      <c r="K905" s="10"/>
      <c r="T905" s="1"/>
      <c r="U905" s="1"/>
      <c r="V905" s="1"/>
      <c r="W905" s="1"/>
      <c r="X905" s="1"/>
    </row>
    <row r="906" spans="5:24">
      <c r="E906" s="2"/>
      <c r="G906" s="7" t="s">
        <v>648</v>
      </c>
      <c r="H906" s="7" t="s">
        <v>1869</v>
      </c>
      <c r="J906" s="10"/>
      <c r="K906" s="10"/>
      <c r="T906" s="1"/>
      <c r="U906" s="1"/>
      <c r="V906" s="1"/>
      <c r="W906" s="1"/>
      <c r="X906" s="1"/>
    </row>
    <row r="907" spans="5:24">
      <c r="E907" s="2"/>
      <c r="G907" s="7" t="s">
        <v>648</v>
      </c>
      <c r="H907" s="7" t="s">
        <v>1870</v>
      </c>
      <c r="J907" s="10"/>
      <c r="K907" s="10"/>
      <c r="T907" s="1"/>
      <c r="U907" s="1"/>
      <c r="V907" s="1"/>
      <c r="W907" s="1"/>
      <c r="X907" s="1"/>
    </row>
    <row r="908" spans="5:24">
      <c r="E908" s="2"/>
      <c r="G908" s="7" t="s">
        <v>648</v>
      </c>
      <c r="H908" s="7" t="s">
        <v>1607</v>
      </c>
      <c r="J908" s="10"/>
      <c r="K908" s="10"/>
      <c r="T908" s="1"/>
      <c r="U908" s="1"/>
      <c r="V908" s="1"/>
      <c r="W908" s="1"/>
      <c r="X908" s="1"/>
    </row>
    <row r="909" spans="5:24">
      <c r="E909" s="2"/>
      <c r="G909" s="7" t="s">
        <v>648</v>
      </c>
      <c r="H909" s="7" t="s">
        <v>1871</v>
      </c>
      <c r="J909" s="10"/>
      <c r="K909" s="10"/>
      <c r="T909" s="1"/>
      <c r="U909" s="1"/>
      <c r="V909" s="1"/>
      <c r="W909" s="1"/>
      <c r="X909" s="1"/>
    </row>
    <row r="910" spans="5:24">
      <c r="E910" s="2"/>
      <c r="G910" s="7" t="s">
        <v>648</v>
      </c>
      <c r="H910" s="7" t="s">
        <v>1872</v>
      </c>
      <c r="J910" s="10"/>
      <c r="K910" s="10"/>
      <c r="T910" s="1"/>
      <c r="U910" s="1"/>
      <c r="V910" s="1"/>
      <c r="W910" s="1"/>
      <c r="X910" s="1"/>
    </row>
    <row r="911" spans="5:24">
      <c r="E911" s="2"/>
      <c r="G911" s="7" t="s">
        <v>648</v>
      </c>
      <c r="H911" s="7" t="s">
        <v>1873</v>
      </c>
      <c r="J911" s="10"/>
      <c r="K911" s="10"/>
      <c r="T911" s="1"/>
      <c r="U911" s="1"/>
      <c r="V911" s="1"/>
      <c r="W911" s="1"/>
      <c r="X911" s="1"/>
    </row>
    <row r="912" spans="5:24">
      <c r="E912" s="2"/>
      <c r="G912" s="7" t="s">
        <v>648</v>
      </c>
      <c r="H912" s="7" t="s">
        <v>1874</v>
      </c>
      <c r="J912" s="10"/>
      <c r="K912" s="10"/>
      <c r="T912" s="1"/>
      <c r="U912" s="1"/>
      <c r="V912" s="1"/>
      <c r="W912" s="1"/>
      <c r="X912" s="1"/>
    </row>
    <row r="913" spans="5:24">
      <c r="E913" s="2"/>
      <c r="G913" s="7" t="s">
        <v>648</v>
      </c>
      <c r="H913" s="7" t="s">
        <v>1875</v>
      </c>
      <c r="J913" s="10"/>
      <c r="K913" s="10"/>
      <c r="T913" s="1"/>
      <c r="U913" s="1"/>
      <c r="V913" s="1"/>
      <c r="W913" s="1"/>
      <c r="X913" s="1"/>
    </row>
    <row r="914" spans="5:24">
      <c r="E914" s="2"/>
      <c r="G914" s="7" t="s">
        <v>648</v>
      </c>
      <c r="H914" s="7" t="s">
        <v>1876</v>
      </c>
      <c r="J914" s="10"/>
      <c r="K914" s="10"/>
      <c r="T914" s="1"/>
      <c r="U914" s="1"/>
      <c r="V914" s="1"/>
      <c r="W914" s="1"/>
      <c r="X914" s="1"/>
    </row>
    <row r="915" spans="5:24">
      <c r="E915" s="2"/>
      <c r="G915" s="7" t="s">
        <v>648</v>
      </c>
      <c r="H915" s="7" t="s">
        <v>1877</v>
      </c>
      <c r="J915" s="10"/>
      <c r="K915" s="10"/>
      <c r="T915" s="1"/>
      <c r="U915" s="1"/>
      <c r="V915" s="1"/>
      <c r="W915" s="1"/>
      <c r="X915" s="1"/>
    </row>
    <row r="916" spans="5:24">
      <c r="E916" s="2"/>
      <c r="G916" s="7" t="s">
        <v>653</v>
      </c>
      <c r="H916" s="7" t="s">
        <v>1097</v>
      </c>
      <c r="J916" s="10"/>
      <c r="K916" s="10"/>
      <c r="T916" s="1"/>
      <c r="U916" s="1"/>
      <c r="V916" s="1"/>
      <c r="W916" s="1"/>
      <c r="X916" s="1"/>
    </row>
    <row r="917" spans="5:24">
      <c r="E917" s="2"/>
      <c r="G917" s="7" t="s">
        <v>653</v>
      </c>
      <c r="H917" s="7" t="s">
        <v>1388</v>
      </c>
      <c r="J917" s="10"/>
      <c r="K917" s="10"/>
      <c r="T917" s="1"/>
      <c r="U917" s="1"/>
      <c r="V917" s="1"/>
      <c r="W917" s="1"/>
      <c r="X917" s="1"/>
    </row>
    <row r="918" spans="5:24">
      <c r="E918" s="2"/>
      <c r="G918" s="7" t="s">
        <v>653</v>
      </c>
      <c r="H918" s="7" t="s">
        <v>1878</v>
      </c>
      <c r="J918" s="10"/>
      <c r="K918" s="10"/>
      <c r="T918" s="1"/>
      <c r="U918" s="1"/>
      <c r="V918" s="1"/>
      <c r="W918" s="1"/>
      <c r="X918" s="1"/>
    </row>
    <row r="919" spans="5:24">
      <c r="E919" s="2"/>
      <c r="G919" s="7" t="s">
        <v>653</v>
      </c>
      <c r="H919" s="7" t="s">
        <v>1390</v>
      </c>
      <c r="J919" s="10"/>
      <c r="K919" s="10"/>
      <c r="T919" s="1"/>
      <c r="U919" s="1"/>
      <c r="V919" s="1"/>
      <c r="W919" s="1"/>
      <c r="X919" s="1"/>
    </row>
    <row r="920" spans="5:24">
      <c r="E920" s="2"/>
      <c r="G920" s="7" t="s">
        <v>653</v>
      </c>
      <c r="H920" s="7" t="s">
        <v>1879</v>
      </c>
      <c r="J920" s="10"/>
      <c r="K920" s="10"/>
      <c r="T920" s="1"/>
      <c r="U920" s="1"/>
      <c r="V920" s="1"/>
      <c r="W920" s="1"/>
      <c r="X920" s="1"/>
    </row>
    <row r="921" spans="5:24">
      <c r="E921" s="2"/>
      <c r="G921" s="7" t="s">
        <v>653</v>
      </c>
      <c r="H921" s="7" t="s">
        <v>1880</v>
      </c>
      <c r="J921" s="10"/>
      <c r="K921" s="10"/>
      <c r="T921" s="1"/>
      <c r="U921" s="1"/>
      <c r="V921" s="1"/>
      <c r="W921" s="1"/>
      <c r="X921" s="1"/>
    </row>
    <row r="922" spans="5:24">
      <c r="E922" s="2"/>
      <c r="G922" s="7" t="s">
        <v>653</v>
      </c>
      <c r="H922" s="7" t="s">
        <v>1881</v>
      </c>
      <c r="J922" s="10"/>
      <c r="K922" s="10"/>
      <c r="T922" s="1"/>
      <c r="U922" s="1"/>
      <c r="V922" s="1"/>
      <c r="W922" s="1"/>
      <c r="X922" s="1"/>
    </row>
    <row r="923" spans="5:24">
      <c r="E923" s="2"/>
      <c r="G923" s="7" t="s">
        <v>653</v>
      </c>
      <c r="H923" s="7" t="s">
        <v>1882</v>
      </c>
      <c r="J923" s="10"/>
      <c r="K923" s="10"/>
      <c r="T923" s="1"/>
      <c r="U923" s="1"/>
      <c r="V923" s="1"/>
      <c r="W923" s="1"/>
      <c r="X923" s="1"/>
    </row>
    <row r="924" spans="5:24">
      <c r="E924" s="2"/>
      <c r="G924" s="7" t="s">
        <v>653</v>
      </c>
      <c r="H924" s="7" t="s">
        <v>1883</v>
      </c>
      <c r="J924" s="10"/>
      <c r="K924" s="10"/>
      <c r="T924" s="1"/>
      <c r="U924" s="1"/>
      <c r="V924" s="1"/>
      <c r="W924" s="1"/>
      <c r="X924" s="1"/>
    </row>
    <row r="925" spans="5:24">
      <c r="E925" s="2"/>
      <c r="G925" s="7" t="s">
        <v>653</v>
      </c>
      <c r="H925" s="7" t="s">
        <v>1884</v>
      </c>
      <c r="J925" s="10"/>
      <c r="K925" s="10"/>
      <c r="T925" s="1"/>
      <c r="U925" s="1"/>
      <c r="V925" s="1"/>
      <c r="W925" s="1"/>
      <c r="X925" s="1"/>
    </row>
    <row r="926" spans="5:24">
      <c r="E926" s="2"/>
      <c r="G926" s="7" t="s">
        <v>653</v>
      </c>
      <c r="H926" s="7" t="s">
        <v>1885</v>
      </c>
      <c r="J926" s="10"/>
      <c r="K926" s="10"/>
      <c r="T926" s="1"/>
      <c r="U926" s="1"/>
      <c r="V926" s="1"/>
      <c r="W926" s="1"/>
      <c r="X926" s="1"/>
    </row>
    <row r="927" spans="5:24">
      <c r="E927" s="2"/>
      <c r="G927" s="7" t="s">
        <v>653</v>
      </c>
      <c r="H927" s="7" t="s">
        <v>1886</v>
      </c>
      <c r="J927" s="10"/>
      <c r="K927" s="10"/>
      <c r="T927" s="1"/>
      <c r="U927" s="1"/>
      <c r="V927" s="1"/>
      <c r="W927" s="1"/>
      <c r="X927" s="1"/>
    </row>
    <row r="928" spans="5:24">
      <c r="E928" s="2"/>
      <c r="G928" s="7" t="s">
        <v>653</v>
      </c>
      <c r="H928" s="7" t="s">
        <v>1394</v>
      </c>
      <c r="J928" s="10"/>
      <c r="K928" s="10"/>
      <c r="T928" s="1"/>
      <c r="U928" s="1"/>
      <c r="V928" s="1"/>
      <c r="W928" s="1"/>
      <c r="X928" s="1"/>
    </row>
    <row r="929" spans="5:24">
      <c r="E929" s="2"/>
      <c r="G929" s="7" t="s">
        <v>653</v>
      </c>
      <c r="H929" s="7" t="s">
        <v>1396</v>
      </c>
      <c r="J929" s="10"/>
      <c r="K929" s="10"/>
      <c r="T929" s="1"/>
      <c r="U929" s="1"/>
      <c r="V929" s="1"/>
      <c r="W929" s="1"/>
      <c r="X929" s="1"/>
    </row>
    <row r="930" spans="5:24">
      <c r="E930" s="2"/>
      <c r="G930" s="7" t="s">
        <v>653</v>
      </c>
      <c r="H930" s="7" t="s">
        <v>1887</v>
      </c>
      <c r="J930" s="10"/>
      <c r="K930" s="10"/>
      <c r="T930" s="1"/>
      <c r="U930" s="1"/>
      <c r="V930" s="1"/>
      <c r="W930" s="1"/>
      <c r="X930" s="1"/>
    </row>
    <row r="931" spans="5:24">
      <c r="E931" s="2"/>
      <c r="G931" s="7" t="s">
        <v>653</v>
      </c>
      <c r="H931" s="7" t="s">
        <v>1888</v>
      </c>
      <c r="J931" s="10"/>
      <c r="K931" s="10"/>
      <c r="T931" s="1"/>
      <c r="U931" s="1"/>
      <c r="V931" s="1"/>
      <c r="W931" s="1"/>
      <c r="X931" s="1"/>
    </row>
    <row r="932" spans="5:24">
      <c r="E932" s="2"/>
      <c r="G932" s="7" t="s">
        <v>653</v>
      </c>
      <c r="H932" s="7" t="s">
        <v>1889</v>
      </c>
      <c r="J932" s="10"/>
      <c r="K932" s="10"/>
      <c r="T932" s="1"/>
      <c r="U932" s="1"/>
      <c r="V932" s="1"/>
      <c r="W932" s="1"/>
      <c r="X932" s="1"/>
    </row>
    <row r="933" spans="5:24">
      <c r="E933" s="2"/>
      <c r="G933" s="7" t="s">
        <v>653</v>
      </c>
      <c r="H933" s="7" t="s">
        <v>1890</v>
      </c>
      <c r="J933" s="10"/>
      <c r="K933" s="10"/>
      <c r="T933" s="1"/>
      <c r="U933" s="1"/>
      <c r="V933" s="1"/>
      <c r="W933" s="1"/>
      <c r="X933" s="1"/>
    </row>
    <row r="934" spans="5:24">
      <c r="E934" s="2"/>
      <c r="G934" s="7" t="s">
        <v>653</v>
      </c>
      <c r="H934" s="7" t="s">
        <v>1891</v>
      </c>
      <c r="J934" s="10"/>
      <c r="K934" s="10"/>
      <c r="T934" s="1"/>
      <c r="U934" s="1"/>
      <c r="V934" s="1"/>
      <c r="W934" s="1"/>
      <c r="X934" s="1"/>
    </row>
    <row r="935" spans="5:24">
      <c r="E935" s="2"/>
      <c r="G935" s="7" t="s">
        <v>653</v>
      </c>
      <c r="H935" s="7" t="s">
        <v>1892</v>
      </c>
      <c r="J935" s="10"/>
      <c r="K935" s="10"/>
      <c r="T935" s="1"/>
      <c r="U935" s="1"/>
      <c r="V935" s="1"/>
      <c r="W935" s="1"/>
      <c r="X935" s="1"/>
    </row>
    <row r="936" spans="5:24">
      <c r="E936" s="2"/>
      <c r="G936" s="7" t="s">
        <v>653</v>
      </c>
      <c r="H936" s="7" t="s">
        <v>1893</v>
      </c>
      <c r="J936" s="10"/>
      <c r="K936" s="10"/>
      <c r="T936" s="1"/>
      <c r="U936" s="1"/>
      <c r="V936" s="1"/>
      <c r="W936" s="1"/>
      <c r="X936" s="1"/>
    </row>
    <row r="937" spans="5:24">
      <c r="E937" s="2"/>
      <c r="G937" s="7" t="s">
        <v>653</v>
      </c>
      <c r="H937" s="7" t="s">
        <v>1894</v>
      </c>
      <c r="J937" s="10"/>
      <c r="K937" s="10"/>
      <c r="T937" s="1"/>
      <c r="U937" s="1"/>
      <c r="V937" s="1"/>
      <c r="W937" s="1"/>
      <c r="X937" s="1"/>
    </row>
    <row r="938" spans="5:24">
      <c r="E938" s="2"/>
      <c r="G938" s="7" t="s">
        <v>653</v>
      </c>
      <c r="H938" s="7" t="s">
        <v>1895</v>
      </c>
      <c r="J938" s="10"/>
      <c r="K938" s="10"/>
      <c r="T938" s="1"/>
      <c r="U938" s="1"/>
      <c r="V938" s="1"/>
      <c r="W938" s="1"/>
      <c r="X938" s="1"/>
    </row>
    <row r="939" spans="5:24">
      <c r="E939" s="2"/>
      <c r="G939" s="7" t="s">
        <v>653</v>
      </c>
      <c r="H939" s="7" t="s">
        <v>1896</v>
      </c>
      <c r="J939" s="10"/>
      <c r="K939" s="10"/>
      <c r="T939" s="1"/>
      <c r="U939" s="1"/>
      <c r="V939" s="1"/>
      <c r="W939" s="1"/>
      <c r="X939" s="1"/>
    </row>
    <row r="940" spans="5:24">
      <c r="E940" s="2"/>
      <c r="G940" s="7" t="s">
        <v>653</v>
      </c>
      <c r="H940" s="7" t="s">
        <v>1897</v>
      </c>
      <c r="J940" s="10"/>
      <c r="K940" s="10"/>
      <c r="T940" s="1"/>
      <c r="U940" s="1"/>
      <c r="V940" s="1"/>
      <c r="W940" s="1"/>
      <c r="X940" s="1"/>
    </row>
    <row r="941" spans="5:24">
      <c r="E941" s="2"/>
      <c r="G941" s="7" t="s">
        <v>653</v>
      </c>
      <c r="H941" s="7" t="s">
        <v>1898</v>
      </c>
      <c r="J941" s="10"/>
      <c r="K941" s="10"/>
      <c r="T941" s="1"/>
      <c r="U941" s="1"/>
      <c r="V941" s="1"/>
      <c r="W941" s="1"/>
      <c r="X941" s="1"/>
    </row>
    <row r="942" spans="5:24">
      <c r="E942" s="2"/>
      <c r="G942" s="7" t="s">
        <v>653</v>
      </c>
      <c r="H942" s="7" t="s">
        <v>1899</v>
      </c>
      <c r="J942" s="10"/>
      <c r="K942" s="10"/>
      <c r="T942" s="1"/>
      <c r="U942" s="1"/>
      <c r="V942" s="1"/>
      <c r="W942" s="1"/>
      <c r="X942" s="1"/>
    </row>
    <row r="943" spans="5:24">
      <c r="E943" s="2"/>
      <c r="G943" s="7" t="s">
        <v>653</v>
      </c>
      <c r="H943" s="7" t="s">
        <v>1900</v>
      </c>
      <c r="J943" s="10"/>
      <c r="K943" s="10"/>
      <c r="T943" s="1"/>
      <c r="U943" s="1"/>
      <c r="V943" s="1"/>
      <c r="W943" s="1"/>
      <c r="X943" s="1"/>
    </row>
    <row r="944" spans="5:24">
      <c r="E944" s="2"/>
      <c r="G944" s="7" t="s">
        <v>653</v>
      </c>
      <c r="H944" s="7" t="s">
        <v>1901</v>
      </c>
      <c r="J944" s="10"/>
      <c r="K944" s="10"/>
      <c r="T944" s="1"/>
      <c r="U944" s="1"/>
      <c r="V944" s="1"/>
      <c r="W944" s="1"/>
      <c r="X944" s="1"/>
    </row>
    <row r="945" spans="5:24">
      <c r="E945" s="2"/>
      <c r="G945" s="7" t="s">
        <v>653</v>
      </c>
      <c r="H945" s="7" t="s">
        <v>1902</v>
      </c>
      <c r="J945" s="10"/>
      <c r="K945" s="10"/>
      <c r="T945" s="1"/>
      <c r="U945" s="1"/>
      <c r="V945" s="1"/>
      <c r="W945" s="1"/>
      <c r="X945" s="1"/>
    </row>
    <row r="946" spans="5:24">
      <c r="E946" s="2"/>
      <c r="G946" s="7" t="s">
        <v>653</v>
      </c>
      <c r="H946" s="7" t="s">
        <v>1903</v>
      </c>
      <c r="J946" s="10"/>
      <c r="K946" s="10"/>
      <c r="T946" s="1"/>
      <c r="U946" s="1"/>
      <c r="V946" s="1"/>
      <c r="W946" s="1"/>
      <c r="X946" s="1"/>
    </row>
    <row r="947" spans="5:24">
      <c r="E947" s="2"/>
      <c r="G947" s="7" t="s">
        <v>653</v>
      </c>
      <c r="H947" s="7" t="s">
        <v>1022</v>
      </c>
      <c r="J947" s="10"/>
      <c r="K947" s="10"/>
      <c r="T947" s="1"/>
      <c r="U947" s="1"/>
      <c r="V947" s="1"/>
      <c r="W947" s="1"/>
      <c r="X947" s="1"/>
    </row>
    <row r="948" spans="5:24">
      <c r="E948" s="2"/>
      <c r="G948" s="7" t="s">
        <v>653</v>
      </c>
      <c r="H948" s="7" t="s">
        <v>1904</v>
      </c>
      <c r="J948" s="10"/>
      <c r="K948" s="10"/>
      <c r="T948" s="1"/>
      <c r="U948" s="1"/>
      <c r="V948" s="1"/>
      <c r="W948" s="1"/>
      <c r="X948" s="1"/>
    </row>
    <row r="949" spans="5:24">
      <c r="E949" s="2"/>
      <c r="G949" s="7" t="s">
        <v>653</v>
      </c>
      <c r="H949" s="7" t="s">
        <v>1905</v>
      </c>
      <c r="J949" s="10"/>
      <c r="K949" s="10"/>
      <c r="T949" s="1"/>
      <c r="U949" s="1"/>
      <c r="V949" s="1"/>
      <c r="W949" s="1"/>
      <c r="X949" s="1"/>
    </row>
    <row r="950" spans="5:24">
      <c r="E950" s="2"/>
      <c r="G950" s="7" t="s">
        <v>653</v>
      </c>
      <c r="H950" s="7" t="s">
        <v>1906</v>
      </c>
      <c r="J950" s="10"/>
      <c r="K950" s="10"/>
      <c r="T950" s="1"/>
      <c r="U950" s="1"/>
      <c r="V950" s="1"/>
      <c r="W950" s="1"/>
      <c r="X950" s="1"/>
    </row>
    <row r="951" spans="5:24">
      <c r="E951" s="2"/>
      <c r="G951" s="7" t="s">
        <v>653</v>
      </c>
      <c r="H951" s="7" t="s">
        <v>1907</v>
      </c>
      <c r="J951" s="10"/>
      <c r="K951" s="10"/>
      <c r="T951" s="1"/>
      <c r="U951" s="1"/>
      <c r="V951" s="1"/>
      <c r="W951" s="1"/>
      <c r="X951" s="1"/>
    </row>
    <row r="952" spans="5:24">
      <c r="E952" s="2"/>
      <c r="G952" s="7" t="s">
        <v>653</v>
      </c>
      <c r="H952" s="7" t="s">
        <v>1908</v>
      </c>
      <c r="J952" s="10"/>
      <c r="K952" s="10"/>
      <c r="T952" s="1"/>
      <c r="U952" s="1"/>
      <c r="V952" s="1"/>
      <c r="W952" s="1"/>
      <c r="X952" s="1"/>
    </row>
    <row r="953" spans="5:24">
      <c r="E953" s="2"/>
      <c r="G953" s="7" t="s">
        <v>653</v>
      </c>
      <c r="H953" s="7" t="s">
        <v>1909</v>
      </c>
      <c r="J953" s="10"/>
      <c r="K953" s="10"/>
      <c r="T953" s="1"/>
      <c r="U953" s="1"/>
      <c r="V953" s="1"/>
      <c r="W953" s="1"/>
      <c r="X953" s="1"/>
    </row>
    <row r="954" spans="5:24">
      <c r="E954" s="2"/>
      <c r="G954" s="7" t="s">
        <v>653</v>
      </c>
      <c r="H954" s="7" t="s">
        <v>1910</v>
      </c>
      <c r="J954" s="10"/>
      <c r="K954" s="10"/>
      <c r="T954" s="1"/>
      <c r="U954" s="1"/>
      <c r="V954" s="1"/>
      <c r="W954" s="1"/>
      <c r="X954" s="1"/>
    </row>
    <row r="955" spans="5:24">
      <c r="E955" s="2"/>
      <c r="G955" s="7" t="s">
        <v>653</v>
      </c>
      <c r="H955" s="7" t="s">
        <v>1911</v>
      </c>
      <c r="J955" s="10"/>
      <c r="K955" s="10"/>
      <c r="T955" s="1"/>
      <c r="U955" s="1"/>
      <c r="V955" s="1"/>
      <c r="W955" s="1"/>
      <c r="X955" s="1"/>
    </row>
    <row r="956" spans="5:24">
      <c r="E956" s="2"/>
      <c r="G956" s="7" t="s">
        <v>653</v>
      </c>
      <c r="H956" s="7" t="s">
        <v>1912</v>
      </c>
      <c r="J956" s="10"/>
      <c r="K956" s="10"/>
      <c r="T956" s="1"/>
      <c r="U956" s="1"/>
      <c r="V956" s="1"/>
      <c r="W956" s="1"/>
      <c r="X956" s="1"/>
    </row>
    <row r="957" spans="5:24">
      <c r="E957" s="2"/>
      <c r="G957" s="7" t="s">
        <v>653</v>
      </c>
      <c r="H957" s="7" t="s">
        <v>1913</v>
      </c>
      <c r="J957" s="10"/>
      <c r="K957" s="10"/>
      <c r="T957" s="1"/>
      <c r="U957" s="1"/>
      <c r="V957" s="1"/>
      <c r="W957" s="1"/>
      <c r="X957" s="1"/>
    </row>
    <row r="958" spans="5:24">
      <c r="E958" s="2"/>
      <c r="G958" s="7" t="s">
        <v>658</v>
      </c>
      <c r="H958" s="7" t="s">
        <v>1099</v>
      </c>
      <c r="J958" s="10"/>
      <c r="K958" s="10"/>
      <c r="T958" s="1"/>
      <c r="U958" s="1"/>
      <c r="V958" s="1"/>
      <c r="W958" s="1"/>
      <c r="X958" s="1"/>
    </row>
    <row r="959" spans="5:24">
      <c r="E959" s="2"/>
      <c r="G959" s="7" t="s">
        <v>658</v>
      </c>
      <c r="H959" s="7" t="s">
        <v>1398</v>
      </c>
      <c r="J959" s="10"/>
      <c r="K959" s="10"/>
      <c r="T959" s="1"/>
      <c r="U959" s="1"/>
      <c r="V959" s="1"/>
      <c r="W959" s="1"/>
      <c r="X959" s="1"/>
    </row>
    <row r="960" spans="5:24">
      <c r="E960" s="2"/>
      <c r="G960" s="7" t="s">
        <v>658</v>
      </c>
      <c r="H960" s="7" t="s">
        <v>1400</v>
      </c>
      <c r="J960" s="10"/>
      <c r="K960" s="10"/>
      <c r="T960" s="1"/>
      <c r="U960" s="1"/>
      <c r="V960" s="1"/>
      <c r="W960" s="1"/>
      <c r="X960" s="1"/>
    </row>
    <row r="961" spans="5:24">
      <c r="E961" s="2"/>
      <c r="G961" s="7" t="s">
        <v>658</v>
      </c>
      <c r="H961" s="7" t="s">
        <v>1914</v>
      </c>
      <c r="J961" s="10"/>
      <c r="K961" s="10"/>
      <c r="T961" s="1"/>
      <c r="U961" s="1"/>
      <c r="V961" s="1"/>
      <c r="W961" s="1"/>
      <c r="X961" s="1"/>
    </row>
    <row r="962" spans="5:24">
      <c r="E962" s="2"/>
      <c r="G962" s="7" t="s">
        <v>658</v>
      </c>
      <c r="H962" s="7" t="s">
        <v>1402</v>
      </c>
      <c r="J962" s="10"/>
      <c r="K962" s="10"/>
      <c r="T962" s="1"/>
      <c r="U962" s="1"/>
      <c r="V962" s="1"/>
      <c r="W962" s="1"/>
      <c r="X962" s="1"/>
    </row>
    <row r="963" spans="5:24">
      <c r="E963" s="2"/>
      <c r="G963" s="7" t="s">
        <v>658</v>
      </c>
      <c r="H963" s="7" t="s">
        <v>1404</v>
      </c>
      <c r="J963" s="10"/>
      <c r="K963" s="10"/>
      <c r="T963" s="1"/>
      <c r="U963" s="1"/>
      <c r="V963" s="1"/>
      <c r="W963" s="1"/>
      <c r="X963" s="1"/>
    </row>
    <row r="964" spans="5:24">
      <c r="E964" s="2"/>
      <c r="G964" s="7" t="s">
        <v>658</v>
      </c>
      <c r="H964" s="7" t="s">
        <v>1915</v>
      </c>
      <c r="J964" s="10"/>
      <c r="K964" s="10"/>
      <c r="T964" s="1"/>
      <c r="U964" s="1"/>
      <c r="V964" s="1"/>
      <c r="W964" s="1"/>
      <c r="X964" s="1"/>
    </row>
    <row r="965" spans="5:24">
      <c r="E965" s="2"/>
      <c r="G965" s="7" t="s">
        <v>658</v>
      </c>
      <c r="H965" s="7" t="s">
        <v>1406</v>
      </c>
      <c r="J965" s="10"/>
      <c r="K965" s="10"/>
      <c r="T965" s="1"/>
      <c r="U965" s="1"/>
      <c r="V965" s="1"/>
      <c r="W965" s="1"/>
      <c r="X965" s="1"/>
    </row>
    <row r="966" spans="5:24">
      <c r="E966" s="2"/>
      <c r="G966" s="7" t="s">
        <v>658</v>
      </c>
      <c r="H966" s="7" t="s">
        <v>1408</v>
      </c>
      <c r="J966" s="10"/>
      <c r="K966" s="10"/>
      <c r="T966" s="1"/>
      <c r="U966" s="1"/>
      <c r="V966" s="1"/>
      <c r="W966" s="1"/>
      <c r="X966" s="1"/>
    </row>
    <row r="967" spans="5:24">
      <c r="E967" s="2"/>
      <c r="G967" s="7" t="s">
        <v>658</v>
      </c>
      <c r="H967" s="7" t="s">
        <v>1410</v>
      </c>
      <c r="J967" s="10"/>
      <c r="K967" s="10"/>
      <c r="T967" s="1"/>
      <c r="U967" s="1"/>
      <c r="V967" s="1"/>
      <c r="W967" s="1"/>
      <c r="X967" s="1"/>
    </row>
    <row r="968" spans="5:24">
      <c r="E968" s="2"/>
      <c r="G968" s="7" t="s">
        <v>658</v>
      </c>
      <c r="H968" s="7" t="s">
        <v>1412</v>
      </c>
      <c r="J968" s="10"/>
      <c r="K968" s="10"/>
      <c r="T968" s="1"/>
      <c r="U968" s="1"/>
      <c r="V968" s="1"/>
      <c r="W968" s="1"/>
      <c r="X968" s="1"/>
    </row>
    <row r="969" spans="5:24">
      <c r="E969" s="2"/>
      <c r="G969" s="7" t="s">
        <v>658</v>
      </c>
      <c r="H969" s="7" t="s">
        <v>1414</v>
      </c>
      <c r="J969" s="10"/>
      <c r="K969" s="10"/>
      <c r="T969" s="1"/>
      <c r="U969" s="1"/>
      <c r="V969" s="1"/>
      <c r="W969" s="1"/>
      <c r="X969" s="1"/>
    </row>
    <row r="970" spans="5:24">
      <c r="E970" s="2"/>
      <c r="G970" s="7" t="s">
        <v>658</v>
      </c>
      <c r="H970" s="7" t="s">
        <v>1416</v>
      </c>
      <c r="J970" s="10"/>
      <c r="K970" s="10"/>
      <c r="T970" s="1"/>
      <c r="U970" s="1"/>
      <c r="V970" s="1"/>
      <c r="W970" s="1"/>
      <c r="X970" s="1"/>
    </row>
    <row r="971" spans="5:24">
      <c r="E971" s="2"/>
      <c r="G971" s="7" t="s">
        <v>658</v>
      </c>
      <c r="H971" s="7" t="s">
        <v>1418</v>
      </c>
      <c r="J971" s="10"/>
      <c r="K971" s="10"/>
      <c r="T971" s="1"/>
      <c r="U971" s="1"/>
      <c r="V971" s="1"/>
      <c r="W971" s="1"/>
      <c r="X971" s="1"/>
    </row>
    <row r="972" spans="5:24">
      <c r="E972" s="2"/>
      <c r="G972" s="7" t="s">
        <v>658</v>
      </c>
      <c r="H972" s="7" t="s">
        <v>1420</v>
      </c>
      <c r="J972" s="10"/>
      <c r="K972" s="10"/>
      <c r="T972" s="1"/>
      <c r="U972" s="1"/>
      <c r="V972" s="1"/>
      <c r="W972" s="1"/>
      <c r="X972" s="1"/>
    </row>
    <row r="973" spans="5:24">
      <c r="E973" s="2"/>
      <c r="G973" s="7" t="s">
        <v>658</v>
      </c>
      <c r="H973" s="7" t="s">
        <v>1916</v>
      </c>
      <c r="J973" s="10"/>
      <c r="K973" s="10"/>
      <c r="T973" s="1"/>
      <c r="U973" s="1"/>
      <c r="V973" s="1"/>
      <c r="W973" s="1"/>
      <c r="X973" s="1"/>
    </row>
    <row r="974" spans="5:24">
      <c r="E974" s="2"/>
      <c r="G974" s="7" t="s">
        <v>658</v>
      </c>
      <c r="H974" s="7" t="s">
        <v>1422</v>
      </c>
      <c r="J974" s="10"/>
      <c r="K974" s="10"/>
      <c r="T974" s="1"/>
      <c r="U974" s="1"/>
      <c r="V974" s="1"/>
      <c r="W974" s="1"/>
      <c r="X974" s="1"/>
    </row>
    <row r="975" spans="5:24">
      <c r="E975" s="2"/>
      <c r="G975" s="7" t="s">
        <v>658</v>
      </c>
      <c r="H975" s="7" t="s">
        <v>1917</v>
      </c>
      <c r="J975" s="10"/>
      <c r="K975" s="10"/>
      <c r="T975" s="1"/>
      <c r="U975" s="1"/>
      <c r="V975" s="1"/>
      <c r="W975" s="1"/>
      <c r="X975" s="1"/>
    </row>
    <row r="976" spans="5:24">
      <c r="E976" s="2"/>
      <c r="G976" s="7" t="s">
        <v>658</v>
      </c>
      <c r="H976" s="7" t="s">
        <v>1918</v>
      </c>
      <c r="J976" s="10"/>
      <c r="K976" s="10"/>
      <c r="T976" s="1"/>
      <c r="U976" s="1"/>
      <c r="V976" s="1"/>
      <c r="W976" s="1"/>
      <c r="X976" s="1"/>
    </row>
    <row r="977" spans="5:24">
      <c r="E977" s="2"/>
      <c r="G977" s="7" t="s">
        <v>658</v>
      </c>
      <c r="H977" s="7" t="s">
        <v>1919</v>
      </c>
      <c r="J977" s="10"/>
      <c r="K977" s="10"/>
      <c r="T977" s="1"/>
      <c r="U977" s="1"/>
      <c r="V977" s="1"/>
      <c r="W977" s="1"/>
      <c r="X977" s="1"/>
    </row>
    <row r="978" spans="5:24">
      <c r="E978" s="2"/>
      <c r="G978" s="7" t="s">
        <v>658</v>
      </c>
      <c r="H978" s="7" t="s">
        <v>1920</v>
      </c>
      <c r="J978" s="10"/>
      <c r="K978" s="10"/>
      <c r="T978" s="1"/>
      <c r="U978" s="1"/>
      <c r="V978" s="1"/>
      <c r="W978" s="1"/>
      <c r="X978" s="1"/>
    </row>
    <row r="979" spans="5:24">
      <c r="E979" s="2"/>
      <c r="G979" s="7" t="s">
        <v>658</v>
      </c>
      <c r="H979" s="7" t="s">
        <v>1921</v>
      </c>
      <c r="J979" s="10"/>
      <c r="K979" s="10"/>
      <c r="T979" s="1"/>
      <c r="U979" s="1"/>
      <c r="V979" s="1"/>
      <c r="W979" s="1"/>
      <c r="X979" s="1"/>
    </row>
    <row r="980" spans="5:24">
      <c r="E980" s="2"/>
      <c r="G980" s="7" t="s">
        <v>658</v>
      </c>
      <c r="H980" s="7" t="s">
        <v>1922</v>
      </c>
      <c r="J980" s="10"/>
      <c r="K980" s="10"/>
      <c r="T980" s="1"/>
      <c r="U980" s="1"/>
      <c r="V980" s="1"/>
      <c r="W980" s="1"/>
      <c r="X980" s="1"/>
    </row>
    <row r="981" spans="5:24">
      <c r="E981" s="2"/>
      <c r="G981" s="7" t="s">
        <v>658</v>
      </c>
      <c r="H981" s="7" t="s">
        <v>1923</v>
      </c>
      <c r="J981" s="10"/>
      <c r="K981" s="10"/>
      <c r="T981" s="1"/>
      <c r="U981" s="1"/>
      <c r="V981" s="1"/>
      <c r="W981" s="1"/>
      <c r="X981" s="1"/>
    </row>
    <row r="982" spans="5:24">
      <c r="E982" s="2"/>
      <c r="G982" s="7" t="s">
        <v>658</v>
      </c>
      <c r="H982" s="7" t="s">
        <v>1924</v>
      </c>
      <c r="J982" s="10"/>
      <c r="K982" s="10"/>
      <c r="T982" s="1"/>
      <c r="U982" s="1"/>
      <c r="V982" s="1"/>
      <c r="W982" s="1"/>
      <c r="X982" s="1"/>
    </row>
    <row r="983" spans="5:24">
      <c r="E983" s="2"/>
      <c r="G983" s="7" t="s">
        <v>658</v>
      </c>
      <c r="H983" s="7" t="s">
        <v>1925</v>
      </c>
      <c r="J983" s="10"/>
      <c r="K983" s="10"/>
      <c r="T983" s="1"/>
      <c r="U983" s="1"/>
      <c r="V983" s="1"/>
      <c r="W983" s="1"/>
      <c r="X983" s="1"/>
    </row>
    <row r="984" spans="5:24">
      <c r="E984" s="2"/>
      <c r="G984" s="7" t="s">
        <v>658</v>
      </c>
      <c r="H984" s="7" t="s">
        <v>1926</v>
      </c>
      <c r="J984" s="10"/>
      <c r="K984" s="10"/>
      <c r="T984" s="1"/>
      <c r="U984" s="1"/>
      <c r="V984" s="1"/>
      <c r="W984" s="1"/>
      <c r="X984" s="1"/>
    </row>
    <row r="985" spans="5:24">
      <c r="E985" s="2"/>
      <c r="G985" s="7" t="s">
        <v>658</v>
      </c>
      <c r="H985" s="7" t="s">
        <v>1927</v>
      </c>
      <c r="J985" s="10"/>
      <c r="K985" s="10"/>
      <c r="T985" s="1"/>
      <c r="U985" s="1"/>
      <c r="V985" s="1"/>
      <c r="W985" s="1"/>
      <c r="X985" s="1"/>
    </row>
    <row r="986" spans="5:24">
      <c r="E986" s="2"/>
      <c r="G986" s="7" t="s">
        <v>658</v>
      </c>
      <c r="H986" s="7" t="s">
        <v>1424</v>
      </c>
      <c r="J986" s="10"/>
      <c r="K986" s="10"/>
      <c r="T986" s="1"/>
      <c r="U986" s="1"/>
      <c r="V986" s="1"/>
      <c r="W986" s="1"/>
      <c r="X986" s="1"/>
    </row>
    <row r="987" spans="5:24">
      <c r="E987" s="2"/>
      <c r="G987" s="7" t="s">
        <v>658</v>
      </c>
      <c r="H987" s="7" t="s">
        <v>1008</v>
      </c>
      <c r="J987" s="10"/>
      <c r="K987" s="10"/>
      <c r="T987" s="1"/>
      <c r="U987" s="1"/>
      <c r="V987" s="1"/>
      <c r="W987" s="1"/>
      <c r="X987" s="1"/>
    </row>
    <row r="988" spans="5:24">
      <c r="E988" s="2"/>
      <c r="G988" s="7" t="s">
        <v>658</v>
      </c>
      <c r="H988" s="7" t="s">
        <v>1427</v>
      </c>
      <c r="J988" s="10"/>
      <c r="K988" s="10"/>
      <c r="T988" s="1"/>
      <c r="U988" s="1"/>
      <c r="V988" s="1"/>
      <c r="W988" s="1"/>
      <c r="X988" s="1"/>
    </row>
    <row r="989" spans="5:24">
      <c r="E989" s="2"/>
      <c r="G989" s="7" t="s">
        <v>658</v>
      </c>
      <c r="H989" s="7" t="s">
        <v>1429</v>
      </c>
      <c r="J989" s="10"/>
      <c r="K989" s="10"/>
      <c r="T989" s="1"/>
      <c r="U989" s="1"/>
      <c r="V989" s="1"/>
      <c r="W989" s="1"/>
      <c r="X989" s="1"/>
    </row>
    <row r="990" spans="5:24">
      <c r="E990" s="2"/>
      <c r="G990" s="7" t="s">
        <v>658</v>
      </c>
      <c r="H990" s="7" t="s">
        <v>1928</v>
      </c>
      <c r="J990" s="10"/>
      <c r="K990" s="10"/>
      <c r="T990" s="1"/>
      <c r="U990" s="1"/>
      <c r="V990" s="1"/>
      <c r="W990" s="1"/>
      <c r="X990" s="1"/>
    </row>
    <row r="991" spans="5:24">
      <c r="E991" s="2"/>
      <c r="G991" s="7" t="s">
        <v>658</v>
      </c>
      <c r="H991" s="7" t="s">
        <v>1431</v>
      </c>
      <c r="J991" s="10"/>
      <c r="K991" s="10"/>
      <c r="T991" s="1"/>
      <c r="U991" s="1"/>
      <c r="V991" s="1"/>
      <c r="W991" s="1"/>
      <c r="X991" s="1"/>
    </row>
    <row r="992" spans="5:24">
      <c r="E992" s="2"/>
      <c r="G992" s="7" t="s">
        <v>658</v>
      </c>
      <c r="H992" s="7" t="s">
        <v>774</v>
      </c>
      <c r="J992" s="10"/>
      <c r="K992" s="10"/>
      <c r="T992" s="1"/>
      <c r="U992" s="1"/>
      <c r="V992" s="1"/>
      <c r="W992" s="1"/>
      <c r="X992" s="1"/>
    </row>
    <row r="993" spans="5:24">
      <c r="E993" s="2"/>
      <c r="G993" s="7" t="s">
        <v>663</v>
      </c>
      <c r="H993" s="7" t="s">
        <v>793</v>
      </c>
      <c r="J993" s="10"/>
      <c r="K993" s="10"/>
      <c r="T993" s="1"/>
      <c r="U993" s="1"/>
      <c r="V993" s="1"/>
      <c r="W993" s="1"/>
      <c r="X993" s="1"/>
    </row>
    <row r="994" spans="5:24">
      <c r="E994" s="2"/>
      <c r="G994" s="7" t="s">
        <v>663</v>
      </c>
      <c r="H994" s="7" t="s">
        <v>1435</v>
      </c>
      <c r="J994" s="10"/>
      <c r="K994" s="10"/>
      <c r="T994" s="1"/>
      <c r="U994" s="1"/>
      <c r="V994" s="1"/>
      <c r="W994" s="1"/>
      <c r="X994" s="1"/>
    </row>
    <row r="995" spans="5:24">
      <c r="E995" s="2"/>
      <c r="G995" s="7" t="s">
        <v>663</v>
      </c>
      <c r="H995" s="7" t="s">
        <v>1101</v>
      </c>
      <c r="J995" s="10"/>
      <c r="K995" s="10"/>
      <c r="T995" s="1"/>
      <c r="U995" s="1"/>
      <c r="V995" s="1"/>
      <c r="W995" s="1"/>
      <c r="X995" s="1"/>
    </row>
    <row r="996" spans="5:24">
      <c r="E996" s="2"/>
      <c r="G996" s="7" t="s">
        <v>663</v>
      </c>
      <c r="H996" s="7" t="s">
        <v>1103</v>
      </c>
      <c r="J996" s="10"/>
      <c r="K996" s="10"/>
      <c r="T996" s="1"/>
      <c r="U996" s="1"/>
      <c r="V996" s="1"/>
      <c r="W996" s="1"/>
      <c r="X996" s="1"/>
    </row>
    <row r="997" spans="5:24">
      <c r="E997" s="2"/>
      <c r="G997" s="7" t="s">
        <v>663</v>
      </c>
      <c r="H997" s="7" t="s">
        <v>1929</v>
      </c>
      <c r="J997" s="10"/>
      <c r="K997" s="10"/>
      <c r="T997" s="1"/>
      <c r="U997" s="1"/>
      <c r="V997" s="1"/>
      <c r="W997" s="1"/>
      <c r="X997" s="1"/>
    </row>
    <row r="998" spans="5:24">
      <c r="E998" s="2"/>
      <c r="G998" s="7" t="s">
        <v>663</v>
      </c>
      <c r="H998" s="7" t="s">
        <v>1437</v>
      </c>
      <c r="J998" s="10"/>
      <c r="K998" s="10"/>
      <c r="T998" s="1"/>
      <c r="U998" s="1"/>
      <c r="V998" s="1"/>
      <c r="W998" s="1"/>
      <c r="X998" s="1"/>
    </row>
    <row r="999" spans="5:24">
      <c r="E999" s="2"/>
      <c r="G999" s="7" t="s">
        <v>663</v>
      </c>
      <c r="H999" s="7" t="s">
        <v>1107</v>
      </c>
      <c r="J999" s="10"/>
      <c r="K999" s="10"/>
      <c r="T999" s="1"/>
      <c r="U999" s="1"/>
      <c r="V999" s="1"/>
      <c r="W999" s="1"/>
      <c r="X999" s="1"/>
    </row>
    <row r="1000" spans="5:24">
      <c r="E1000" s="2"/>
      <c r="G1000" s="7" t="s">
        <v>663</v>
      </c>
      <c r="H1000" s="7" t="s">
        <v>1439</v>
      </c>
      <c r="J1000" s="10"/>
      <c r="K1000" s="10"/>
      <c r="T1000" s="1"/>
      <c r="U1000" s="1"/>
      <c r="V1000" s="1"/>
      <c r="W1000" s="1"/>
      <c r="X1000" s="1"/>
    </row>
    <row r="1001" spans="5:24">
      <c r="E1001" s="2"/>
      <c r="G1001" s="7" t="s">
        <v>663</v>
      </c>
      <c r="H1001" s="7" t="s">
        <v>1109</v>
      </c>
      <c r="J1001" s="10"/>
      <c r="K1001" s="10"/>
      <c r="T1001" s="1"/>
      <c r="U1001" s="1"/>
      <c r="V1001" s="1"/>
      <c r="W1001" s="1"/>
      <c r="X1001" s="1"/>
    </row>
    <row r="1002" spans="5:24">
      <c r="E1002" s="2"/>
      <c r="G1002" s="7" t="s">
        <v>663</v>
      </c>
      <c r="H1002" s="7" t="s">
        <v>1111</v>
      </c>
      <c r="J1002" s="10"/>
      <c r="K1002" s="10"/>
      <c r="T1002" s="1"/>
      <c r="U1002" s="1"/>
      <c r="V1002" s="1"/>
      <c r="W1002" s="1"/>
      <c r="X1002" s="1"/>
    </row>
    <row r="1003" spans="5:24">
      <c r="E1003" s="2"/>
      <c r="G1003" s="7" t="s">
        <v>663</v>
      </c>
      <c r="H1003" s="7" t="s">
        <v>795</v>
      </c>
      <c r="J1003" s="10"/>
      <c r="K1003" s="10"/>
      <c r="T1003" s="1"/>
      <c r="U1003" s="1"/>
      <c r="V1003" s="1"/>
      <c r="W1003" s="1"/>
      <c r="X1003" s="1"/>
    </row>
    <row r="1004" spans="5:24">
      <c r="E1004" s="2"/>
      <c r="G1004" s="7" t="s">
        <v>663</v>
      </c>
      <c r="H1004" s="7" t="s">
        <v>797</v>
      </c>
      <c r="J1004" s="10"/>
      <c r="K1004" s="10"/>
      <c r="T1004" s="1"/>
      <c r="U1004" s="1"/>
      <c r="V1004" s="1"/>
      <c r="W1004" s="1"/>
      <c r="X1004" s="1"/>
    </row>
    <row r="1005" spans="5:24">
      <c r="E1005" s="2"/>
      <c r="G1005" s="7" t="s">
        <v>663</v>
      </c>
      <c r="H1005" s="7" t="s">
        <v>1113</v>
      </c>
      <c r="J1005" s="10"/>
      <c r="K1005" s="10"/>
      <c r="T1005" s="1"/>
      <c r="U1005" s="1"/>
      <c r="V1005" s="1"/>
      <c r="W1005" s="1"/>
      <c r="X1005" s="1"/>
    </row>
    <row r="1006" spans="5:24">
      <c r="E1006" s="2"/>
      <c r="G1006" s="7" t="s">
        <v>663</v>
      </c>
      <c r="H1006" s="7" t="s">
        <v>1115</v>
      </c>
      <c r="J1006" s="10"/>
      <c r="K1006" s="10"/>
      <c r="T1006" s="1"/>
      <c r="U1006" s="1"/>
      <c r="V1006" s="1"/>
      <c r="W1006" s="1"/>
      <c r="X1006" s="1"/>
    </row>
    <row r="1007" spans="5:24">
      <c r="E1007" s="2"/>
      <c r="G1007" s="7" t="s">
        <v>663</v>
      </c>
      <c r="H1007" s="7" t="s">
        <v>1441</v>
      </c>
      <c r="J1007" s="10"/>
      <c r="K1007" s="10"/>
      <c r="T1007" s="1"/>
      <c r="U1007" s="1"/>
      <c r="V1007" s="1"/>
      <c r="W1007" s="1"/>
      <c r="X1007" s="1"/>
    </row>
    <row r="1008" spans="5:24">
      <c r="E1008" s="2"/>
      <c r="G1008" s="7" t="s">
        <v>663</v>
      </c>
      <c r="H1008" s="7" t="s">
        <v>1117</v>
      </c>
      <c r="J1008" s="10"/>
      <c r="K1008" s="10"/>
      <c r="T1008" s="1"/>
      <c r="U1008" s="1"/>
      <c r="V1008" s="1"/>
      <c r="W1008" s="1"/>
      <c r="X1008" s="1"/>
    </row>
    <row r="1009" spans="5:24">
      <c r="E1009" s="2"/>
      <c r="G1009" s="7" t="s">
        <v>663</v>
      </c>
      <c r="H1009" s="7" t="s">
        <v>1443</v>
      </c>
      <c r="J1009" s="10"/>
      <c r="K1009" s="10"/>
      <c r="T1009" s="1"/>
      <c r="U1009" s="1"/>
      <c r="V1009" s="1"/>
      <c r="W1009" s="1"/>
      <c r="X1009" s="1"/>
    </row>
    <row r="1010" spans="5:24">
      <c r="E1010" s="2"/>
      <c r="G1010" s="7" t="s">
        <v>663</v>
      </c>
      <c r="H1010" s="7" t="s">
        <v>1119</v>
      </c>
      <c r="J1010" s="10"/>
      <c r="K1010" s="10"/>
      <c r="T1010" s="1"/>
      <c r="U1010" s="1"/>
      <c r="V1010" s="1"/>
      <c r="W1010" s="1"/>
      <c r="X1010" s="1"/>
    </row>
    <row r="1011" spans="5:24">
      <c r="E1011" s="2"/>
      <c r="G1011" s="7" t="s">
        <v>663</v>
      </c>
      <c r="H1011" s="7" t="s">
        <v>1445</v>
      </c>
      <c r="J1011" s="10"/>
      <c r="K1011" s="10"/>
      <c r="T1011" s="1"/>
      <c r="U1011" s="1"/>
      <c r="V1011" s="1"/>
      <c r="W1011" s="1"/>
      <c r="X1011" s="1"/>
    </row>
    <row r="1012" spans="5:24">
      <c r="E1012" s="2"/>
      <c r="G1012" s="7" t="s">
        <v>663</v>
      </c>
      <c r="H1012" s="7" t="s">
        <v>1121</v>
      </c>
      <c r="J1012" s="10"/>
      <c r="K1012" s="10"/>
      <c r="T1012" s="1"/>
      <c r="U1012" s="1"/>
      <c r="V1012" s="1"/>
      <c r="W1012" s="1"/>
      <c r="X1012" s="1"/>
    </row>
    <row r="1013" spans="5:24">
      <c r="E1013" s="2"/>
      <c r="G1013" s="7" t="s">
        <v>663</v>
      </c>
      <c r="H1013" s="7" t="s">
        <v>1447</v>
      </c>
      <c r="J1013" s="10"/>
      <c r="K1013" s="10"/>
      <c r="T1013" s="1"/>
      <c r="U1013" s="1"/>
      <c r="V1013" s="1"/>
      <c r="W1013" s="1"/>
      <c r="X1013" s="1"/>
    </row>
    <row r="1014" spans="5:24">
      <c r="E1014" s="2"/>
      <c r="G1014" s="7" t="s">
        <v>663</v>
      </c>
      <c r="H1014" s="7" t="s">
        <v>1449</v>
      </c>
      <c r="J1014" s="10"/>
      <c r="K1014" s="10"/>
      <c r="T1014" s="1"/>
      <c r="U1014" s="1"/>
      <c r="V1014" s="1"/>
      <c r="W1014" s="1"/>
      <c r="X1014" s="1"/>
    </row>
    <row r="1015" spans="5:24">
      <c r="E1015" s="2"/>
      <c r="G1015" s="7" t="s">
        <v>663</v>
      </c>
      <c r="H1015" s="7" t="s">
        <v>1451</v>
      </c>
      <c r="J1015" s="10"/>
      <c r="K1015" s="10"/>
      <c r="T1015" s="1"/>
      <c r="U1015" s="1"/>
      <c r="V1015" s="1"/>
      <c r="W1015" s="1"/>
      <c r="X1015" s="1"/>
    </row>
    <row r="1016" spans="5:24">
      <c r="E1016" s="2"/>
      <c r="G1016" s="7" t="s">
        <v>663</v>
      </c>
      <c r="H1016" s="7" t="s">
        <v>1453</v>
      </c>
      <c r="J1016" s="10"/>
      <c r="K1016" s="10"/>
      <c r="T1016" s="1"/>
      <c r="U1016" s="1"/>
      <c r="V1016" s="1"/>
      <c r="W1016" s="1"/>
      <c r="X1016" s="1"/>
    </row>
    <row r="1017" spans="5:24">
      <c r="E1017" s="2"/>
      <c r="G1017" s="7" t="s">
        <v>663</v>
      </c>
      <c r="H1017" s="7" t="s">
        <v>932</v>
      </c>
      <c r="J1017" s="10"/>
      <c r="K1017" s="10"/>
      <c r="T1017" s="1"/>
      <c r="U1017" s="1"/>
      <c r="V1017" s="1"/>
      <c r="W1017" s="1"/>
      <c r="X1017" s="1"/>
    </row>
    <row r="1018" spans="5:24">
      <c r="E1018" s="2"/>
      <c r="G1018" s="7" t="s">
        <v>663</v>
      </c>
      <c r="H1018" s="7" t="s">
        <v>1123</v>
      </c>
      <c r="J1018" s="10"/>
      <c r="K1018" s="10"/>
      <c r="T1018" s="1"/>
      <c r="U1018" s="1"/>
      <c r="V1018" s="1"/>
      <c r="W1018" s="1"/>
      <c r="X1018" s="1"/>
    </row>
    <row r="1019" spans="5:24">
      <c r="E1019" s="2"/>
      <c r="G1019" s="7" t="s">
        <v>663</v>
      </c>
      <c r="H1019" s="7" t="s">
        <v>1455</v>
      </c>
      <c r="J1019" s="10"/>
      <c r="K1019" s="10"/>
      <c r="T1019" s="1"/>
      <c r="U1019" s="1"/>
      <c r="V1019" s="1"/>
      <c r="W1019" s="1"/>
      <c r="X1019" s="1"/>
    </row>
    <row r="1020" spans="5:24">
      <c r="E1020" s="2"/>
      <c r="G1020" s="7" t="s">
        <v>663</v>
      </c>
      <c r="H1020" s="7" t="s">
        <v>1125</v>
      </c>
      <c r="J1020" s="10"/>
      <c r="K1020" s="10"/>
      <c r="T1020" s="1"/>
      <c r="U1020" s="1"/>
      <c r="V1020" s="1"/>
      <c r="W1020" s="1"/>
      <c r="X1020" s="1"/>
    </row>
    <row r="1021" spans="5:24">
      <c r="E1021" s="2"/>
      <c r="G1021" s="7" t="s">
        <v>663</v>
      </c>
      <c r="H1021" s="7" t="s">
        <v>934</v>
      </c>
      <c r="J1021" s="10"/>
      <c r="K1021" s="10"/>
      <c r="T1021" s="1"/>
      <c r="U1021" s="1"/>
      <c r="V1021" s="1"/>
      <c r="W1021" s="1"/>
      <c r="X1021" s="1"/>
    </row>
    <row r="1022" spans="5:24">
      <c r="E1022" s="2"/>
      <c r="G1022" s="7" t="s">
        <v>663</v>
      </c>
      <c r="H1022" s="7" t="s">
        <v>1127</v>
      </c>
      <c r="J1022" s="10"/>
      <c r="K1022" s="10"/>
      <c r="T1022" s="1"/>
      <c r="U1022" s="1"/>
      <c r="V1022" s="1"/>
      <c r="W1022" s="1"/>
      <c r="X1022" s="1"/>
    </row>
    <row r="1023" spans="5:24">
      <c r="E1023" s="2"/>
      <c r="G1023" s="7" t="s">
        <v>663</v>
      </c>
      <c r="H1023" s="7" t="s">
        <v>1457</v>
      </c>
      <c r="J1023" s="10"/>
      <c r="K1023" s="10"/>
      <c r="T1023" s="1"/>
      <c r="U1023" s="1"/>
      <c r="V1023" s="1"/>
      <c r="W1023" s="1"/>
      <c r="X1023" s="1"/>
    </row>
    <row r="1024" spans="5:24">
      <c r="E1024" s="2"/>
      <c r="G1024" s="7" t="s">
        <v>663</v>
      </c>
      <c r="H1024" s="7" t="s">
        <v>1129</v>
      </c>
      <c r="J1024" s="10"/>
      <c r="K1024" s="10"/>
      <c r="T1024" s="1"/>
      <c r="U1024" s="1"/>
      <c r="V1024" s="1"/>
      <c r="W1024" s="1"/>
      <c r="X1024" s="1"/>
    </row>
    <row r="1025" spans="5:24">
      <c r="E1025" s="2"/>
      <c r="G1025" s="7" t="s">
        <v>663</v>
      </c>
      <c r="H1025" s="7" t="s">
        <v>1930</v>
      </c>
      <c r="J1025" s="10"/>
      <c r="K1025" s="10"/>
      <c r="T1025" s="1"/>
      <c r="U1025" s="1"/>
      <c r="V1025" s="1"/>
      <c r="W1025" s="1"/>
      <c r="X1025" s="1"/>
    </row>
    <row r="1026" spans="5:24">
      <c r="E1026" s="2"/>
      <c r="G1026" s="7" t="s">
        <v>663</v>
      </c>
      <c r="H1026" s="7" t="s">
        <v>1133</v>
      </c>
      <c r="J1026" s="10"/>
      <c r="K1026" s="10"/>
      <c r="T1026" s="1"/>
      <c r="U1026" s="1"/>
      <c r="V1026" s="1"/>
      <c r="W1026" s="1"/>
      <c r="X1026" s="1"/>
    </row>
    <row r="1027" spans="5:24">
      <c r="E1027" s="2"/>
      <c r="G1027" s="7" t="s">
        <v>663</v>
      </c>
      <c r="H1027" s="7" t="s">
        <v>1135</v>
      </c>
      <c r="J1027" s="10"/>
      <c r="K1027" s="10"/>
      <c r="T1027" s="1"/>
      <c r="U1027" s="1"/>
      <c r="V1027" s="1"/>
      <c r="W1027" s="1"/>
      <c r="X1027" s="1"/>
    </row>
    <row r="1028" spans="5:24">
      <c r="E1028" s="2"/>
      <c r="G1028" s="7" t="s">
        <v>663</v>
      </c>
      <c r="H1028" s="7" t="s">
        <v>1931</v>
      </c>
      <c r="J1028" s="10"/>
      <c r="K1028" s="10"/>
      <c r="T1028" s="1"/>
      <c r="U1028" s="1"/>
      <c r="V1028" s="1"/>
      <c r="W1028" s="1"/>
      <c r="X1028" s="1"/>
    </row>
    <row r="1029" spans="5:24">
      <c r="E1029" s="2"/>
      <c r="G1029" s="7" t="s">
        <v>663</v>
      </c>
      <c r="H1029" s="7" t="s">
        <v>1137</v>
      </c>
      <c r="J1029" s="10"/>
      <c r="K1029" s="10"/>
      <c r="T1029" s="1"/>
      <c r="U1029" s="1"/>
      <c r="V1029" s="1"/>
      <c r="W1029" s="1"/>
      <c r="X1029" s="1"/>
    </row>
    <row r="1030" spans="5:24">
      <c r="E1030" s="2"/>
      <c r="G1030" s="7" t="s">
        <v>663</v>
      </c>
      <c r="H1030" s="7" t="s">
        <v>1139</v>
      </c>
      <c r="J1030" s="10"/>
      <c r="K1030" s="10"/>
      <c r="T1030" s="1"/>
      <c r="U1030" s="1"/>
      <c r="V1030" s="1"/>
      <c r="W1030" s="1"/>
      <c r="X1030" s="1"/>
    </row>
    <row r="1031" spans="5:24">
      <c r="E1031" s="2"/>
      <c r="G1031" s="7" t="s">
        <v>663</v>
      </c>
      <c r="H1031" s="7" t="s">
        <v>1141</v>
      </c>
      <c r="J1031" s="10"/>
      <c r="K1031" s="10"/>
      <c r="T1031" s="1"/>
      <c r="U1031" s="1"/>
      <c r="V1031" s="1"/>
      <c r="W1031" s="1"/>
      <c r="X1031" s="1"/>
    </row>
    <row r="1032" spans="5:24">
      <c r="E1032" s="2"/>
      <c r="G1032" s="7" t="s">
        <v>663</v>
      </c>
      <c r="H1032" s="7" t="s">
        <v>1932</v>
      </c>
      <c r="J1032" s="10"/>
      <c r="K1032" s="10"/>
      <c r="T1032" s="1"/>
      <c r="U1032" s="1"/>
      <c r="V1032" s="1"/>
      <c r="W1032" s="1"/>
      <c r="X1032" s="1"/>
    </row>
    <row r="1033" spans="5:24">
      <c r="E1033" s="2"/>
      <c r="G1033" s="7" t="s">
        <v>663</v>
      </c>
      <c r="H1033" s="7" t="s">
        <v>1459</v>
      </c>
      <c r="J1033" s="10"/>
      <c r="K1033" s="10"/>
      <c r="T1033" s="1"/>
      <c r="U1033" s="1"/>
      <c r="V1033" s="1"/>
      <c r="W1033" s="1"/>
      <c r="X1033" s="1"/>
    </row>
    <row r="1034" spans="5:24">
      <c r="E1034" s="2"/>
      <c r="G1034" s="7" t="s">
        <v>663</v>
      </c>
      <c r="H1034" s="7" t="s">
        <v>1461</v>
      </c>
      <c r="J1034" s="10"/>
      <c r="K1034" s="10"/>
      <c r="T1034" s="1"/>
      <c r="U1034" s="1"/>
      <c r="V1034" s="1"/>
      <c r="W1034" s="1"/>
      <c r="X1034" s="1"/>
    </row>
    <row r="1035" spans="5:24">
      <c r="E1035" s="2"/>
      <c r="G1035" s="7" t="s">
        <v>663</v>
      </c>
      <c r="H1035" s="7" t="s">
        <v>1143</v>
      </c>
      <c r="J1035" s="10"/>
      <c r="K1035" s="10"/>
      <c r="T1035" s="1"/>
      <c r="U1035" s="1"/>
      <c r="V1035" s="1"/>
      <c r="W1035" s="1"/>
      <c r="X1035" s="1"/>
    </row>
    <row r="1036" spans="5:24">
      <c r="E1036" s="2"/>
      <c r="G1036" s="7" t="s">
        <v>663</v>
      </c>
      <c r="H1036" s="7" t="s">
        <v>1145</v>
      </c>
      <c r="J1036" s="10"/>
      <c r="K1036" s="10"/>
      <c r="T1036" s="1"/>
      <c r="U1036" s="1"/>
      <c r="V1036" s="1"/>
      <c r="W1036" s="1"/>
      <c r="X1036" s="1"/>
    </row>
    <row r="1037" spans="5:24">
      <c r="E1037" s="2"/>
      <c r="G1037" s="7" t="s">
        <v>663</v>
      </c>
      <c r="H1037" s="7" t="s">
        <v>1933</v>
      </c>
      <c r="J1037" s="10"/>
      <c r="K1037" s="10"/>
      <c r="T1037" s="1"/>
      <c r="U1037" s="1"/>
      <c r="V1037" s="1"/>
      <c r="W1037" s="1"/>
      <c r="X1037" s="1"/>
    </row>
    <row r="1038" spans="5:24">
      <c r="E1038" s="2"/>
      <c r="G1038" s="7" t="s">
        <v>663</v>
      </c>
      <c r="H1038" s="7" t="s">
        <v>1463</v>
      </c>
      <c r="J1038" s="10"/>
      <c r="K1038" s="10"/>
      <c r="T1038" s="1"/>
      <c r="U1038" s="1"/>
      <c r="V1038" s="1"/>
      <c r="W1038" s="1"/>
      <c r="X1038" s="1"/>
    </row>
    <row r="1039" spans="5:24">
      <c r="E1039" s="2"/>
      <c r="G1039" s="7" t="s">
        <v>663</v>
      </c>
      <c r="H1039" s="7" t="s">
        <v>1464</v>
      </c>
      <c r="J1039" s="10"/>
      <c r="K1039" s="10"/>
      <c r="T1039" s="1"/>
      <c r="U1039" s="1"/>
      <c r="V1039" s="1"/>
      <c r="W1039" s="1"/>
      <c r="X1039" s="1"/>
    </row>
    <row r="1040" spans="5:24">
      <c r="E1040" s="2"/>
      <c r="G1040" s="7" t="s">
        <v>663</v>
      </c>
      <c r="H1040" s="7" t="s">
        <v>1934</v>
      </c>
      <c r="J1040" s="10"/>
      <c r="K1040" s="10"/>
      <c r="T1040" s="1"/>
      <c r="U1040" s="1"/>
      <c r="V1040" s="1"/>
      <c r="W1040" s="1"/>
      <c r="X1040" s="1"/>
    </row>
    <row r="1041" spans="5:24">
      <c r="E1041" s="2"/>
      <c r="G1041" s="7" t="s">
        <v>663</v>
      </c>
      <c r="H1041" s="7" t="s">
        <v>1778</v>
      </c>
      <c r="J1041" s="10"/>
      <c r="K1041" s="10"/>
      <c r="T1041" s="1"/>
      <c r="U1041" s="1"/>
      <c r="V1041" s="1"/>
      <c r="W1041" s="1"/>
      <c r="X1041" s="1"/>
    </row>
    <row r="1042" spans="5:24">
      <c r="E1042" s="2"/>
      <c r="G1042" s="7" t="s">
        <v>663</v>
      </c>
      <c r="H1042" s="7" t="s">
        <v>1935</v>
      </c>
      <c r="J1042" s="10"/>
      <c r="K1042" s="10"/>
      <c r="T1042" s="1"/>
      <c r="U1042" s="1"/>
      <c r="V1042" s="1"/>
      <c r="W1042" s="1"/>
      <c r="X1042" s="1"/>
    </row>
    <row r="1043" spans="5:24">
      <c r="E1043" s="2"/>
      <c r="G1043" s="7" t="s">
        <v>663</v>
      </c>
      <c r="H1043" s="7" t="s">
        <v>1468</v>
      </c>
      <c r="J1043" s="10"/>
      <c r="K1043" s="10"/>
      <c r="T1043" s="1"/>
      <c r="U1043" s="1"/>
      <c r="V1043" s="1"/>
      <c r="W1043" s="1"/>
      <c r="X1043" s="1"/>
    </row>
    <row r="1044" spans="5:24">
      <c r="E1044" s="2"/>
      <c r="G1044" s="7" t="s">
        <v>663</v>
      </c>
      <c r="H1044" s="7" t="s">
        <v>1470</v>
      </c>
      <c r="J1044" s="10"/>
      <c r="K1044" s="10"/>
      <c r="T1044" s="1"/>
      <c r="U1044" s="1"/>
      <c r="V1044" s="1"/>
      <c r="W1044" s="1"/>
      <c r="X1044" s="1"/>
    </row>
    <row r="1045" spans="5:24">
      <c r="E1045" s="2"/>
      <c r="G1045" s="7" t="s">
        <v>663</v>
      </c>
      <c r="H1045" s="7" t="s">
        <v>1472</v>
      </c>
      <c r="J1045" s="10"/>
      <c r="K1045" s="10"/>
      <c r="T1045" s="1"/>
      <c r="U1045" s="1"/>
      <c r="V1045" s="1"/>
      <c r="W1045" s="1"/>
      <c r="X1045" s="1"/>
    </row>
    <row r="1046" spans="5:24">
      <c r="E1046" s="2"/>
      <c r="G1046" s="7" t="s">
        <v>663</v>
      </c>
      <c r="H1046" s="7" t="s">
        <v>1474</v>
      </c>
      <c r="J1046" s="10"/>
      <c r="K1046" s="10"/>
      <c r="T1046" s="1"/>
      <c r="U1046" s="1"/>
      <c r="V1046" s="1"/>
      <c r="W1046" s="1"/>
      <c r="X1046" s="1"/>
    </row>
    <row r="1047" spans="5:24">
      <c r="E1047" s="2"/>
      <c r="G1047" s="7" t="s">
        <v>668</v>
      </c>
      <c r="H1047" s="7" t="s">
        <v>1151</v>
      </c>
      <c r="J1047" s="10"/>
      <c r="K1047" s="10"/>
      <c r="T1047" s="1"/>
      <c r="U1047" s="1"/>
      <c r="V1047" s="1"/>
      <c r="W1047" s="1"/>
      <c r="X1047" s="1"/>
    </row>
    <row r="1048" spans="5:24">
      <c r="E1048" s="2"/>
      <c r="G1048" s="7" t="s">
        <v>668</v>
      </c>
      <c r="H1048" s="7" t="s">
        <v>1153</v>
      </c>
      <c r="J1048" s="10"/>
      <c r="K1048" s="10"/>
      <c r="T1048" s="1"/>
      <c r="U1048" s="1"/>
      <c r="V1048" s="1"/>
      <c r="W1048" s="1"/>
      <c r="X1048" s="1"/>
    </row>
    <row r="1049" spans="5:24">
      <c r="E1049" s="2"/>
      <c r="G1049" s="7" t="s">
        <v>668</v>
      </c>
      <c r="H1049" s="7" t="s">
        <v>1936</v>
      </c>
      <c r="J1049" s="10"/>
      <c r="K1049" s="10"/>
      <c r="T1049" s="1"/>
      <c r="U1049" s="1"/>
      <c r="V1049" s="1"/>
      <c r="W1049" s="1"/>
      <c r="X1049" s="1"/>
    </row>
    <row r="1050" spans="5:24">
      <c r="E1050" s="2"/>
      <c r="G1050" s="7" t="s">
        <v>668</v>
      </c>
      <c r="H1050" s="7" t="s">
        <v>1937</v>
      </c>
      <c r="J1050" s="10"/>
      <c r="K1050" s="10"/>
      <c r="T1050" s="1"/>
      <c r="U1050" s="1"/>
      <c r="V1050" s="1"/>
      <c r="W1050" s="1"/>
      <c r="X1050" s="1"/>
    </row>
    <row r="1051" spans="5:24">
      <c r="E1051" s="2"/>
      <c r="G1051" s="7" t="s">
        <v>668</v>
      </c>
      <c r="H1051" s="7" t="s">
        <v>1155</v>
      </c>
      <c r="J1051" s="10"/>
      <c r="K1051" s="10"/>
      <c r="T1051" s="1"/>
      <c r="U1051" s="1"/>
      <c r="V1051" s="1"/>
      <c r="W1051" s="1"/>
      <c r="X1051" s="1"/>
    </row>
    <row r="1052" spans="5:24">
      <c r="E1052" s="2"/>
      <c r="G1052" s="7" t="s">
        <v>668</v>
      </c>
      <c r="H1052" s="7" t="s">
        <v>1157</v>
      </c>
      <c r="J1052" s="10"/>
      <c r="K1052" s="10"/>
      <c r="T1052" s="1"/>
      <c r="U1052" s="1"/>
      <c r="V1052" s="1"/>
      <c r="W1052" s="1"/>
      <c r="X1052" s="1"/>
    </row>
    <row r="1053" spans="5:24">
      <c r="E1053" s="2"/>
      <c r="G1053" s="7" t="s">
        <v>668</v>
      </c>
      <c r="H1053" s="7" t="s">
        <v>1476</v>
      </c>
      <c r="J1053" s="10"/>
      <c r="K1053" s="10"/>
      <c r="T1053" s="1"/>
      <c r="U1053" s="1"/>
      <c r="V1053" s="1"/>
      <c r="W1053" s="1"/>
      <c r="X1053" s="1"/>
    </row>
    <row r="1054" spans="5:24">
      <c r="E1054" s="2"/>
      <c r="G1054" s="7" t="s">
        <v>668</v>
      </c>
      <c r="H1054" s="7" t="s">
        <v>1938</v>
      </c>
      <c r="J1054" s="10"/>
      <c r="K1054" s="10"/>
      <c r="T1054" s="1"/>
      <c r="U1054" s="1"/>
      <c r="V1054" s="1"/>
      <c r="W1054" s="1"/>
      <c r="X1054" s="1"/>
    </row>
    <row r="1055" spans="5:24">
      <c r="E1055" s="2"/>
      <c r="G1055" s="7" t="s">
        <v>668</v>
      </c>
      <c r="H1055" s="7" t="s">
        <v>1159</v>
      </c>
      <c r="J1055" s="10"/>
      <c r="K1055" s="10"/>
      <c r="T1055" s="1"/>
      <c r="U1055" s="1"/>
      <c r="V1055" s="1"/>
      <c r="W1055" s="1"/>
      <c r="X1055" s="1"/>
    </row>
    <row r="1056" spans="5:24">
      <c r="E1056" s="2"/>
      <c r="G1056" s="7" t="s">
        <v>668</v>
      </c>
      <c r="H1056" s="7" t="s">
        <v>1939</v>
      </c>
      <c r="J1056" s="10"/>
      <c r="K1056" s="10"/>
      <c r="T1056" s="1"/>
      <c r="U1056" s="1"/>
      <c r="V1056" s="1"/>
      <c r="W1056" s="1"/>
      <c r="X1056" s="1"/>
    </row>
    <row r="1057" spans="5:24">
      <c r="E1057" s="2"/>
      <c r="G1057" s="7" t="s">
        <v>668</v>
      </c>
      <c r="H1057" s="7" t="s">
        <v>1940</v>
      </c>
      <c r="J1057" s="10"/>
      <c r="K1057" s="10"/>
      <c r="T1057" s="1"/>
      <c r="U1057" s="1"/>
      <c r="V1057" s="1"/>
      <c r="W1057" s="1"/>
      <c r="X1057" s="1"/>
    </row>
    <row r="1058" spans="5:24">
      <c r="E1058" s="2"/>
      <c r="G1058" s="7" t="s">
        <v>668</v>
      </c>
      <c r="H1058" s="7" t="s">
        <v>1478</v>
      </c>
      <c r="J1058" s="10"/>
      <c r="K1058" s="10"/>
      <c r="T1058" s="1"/>
      <c r="U1058" s="1"/>
      <c r="V1058" s="1"/>
      <c r="W1058" s="1"/>
      <c r="X1058" s="1"/>
    </row>
    <row r="1059" spans="5:24">
      <c r="E1059" s="2"/>
      <c r="G1059" s="7" t="s">
        <v>668</v>
      </c>
      <c r="H1059" s="7" t="s">
        <v>1941</v>
      </c>
      <c r="J1059" s="10"/>
      <c r="K1059" s="10"/>
      <c r="T1059" s="1"/>
      <c r="U1059" s="1"/>
      <c r="V1059" s="1"/>
      <c r="W1059" s="1"/>
      <c r="X1059" s="1"/>
    </row>
    <row r="1060" spans="5:24">
      <c r="E1060" s="2"/>
      <c r="G1060" s="7" t="s">
        <v>668</v>
      </c>
      <c r="H1060" s="7" t="s">
        <v>1480</v>
      </c>
      <c r="J1060" s="10"/>
      <c r="K1060" s="10"/>
      <c r="T1060" s="1"/>
      <c r="U1060" s="1"/>
      <c r="V1060" s="1"/>
      <c r="W1060" s="1"/>
      <c r="X1060" s="1"/>
    </row>
    <row r="1061" spans="5:24">
      <c r="E1061" s="2"/>
      <c r="G1061" s="7" t="s">
        <v>668</v>
      </c>
      <c r="H1061" s="7" t="s">
        <v>1482</v>
      </c>
      <c r="J1061" s="10"/>
      <c r="K1061" s="10"/>
      <c r="T1061" s="1"/>
      <c r="U1061" s="1"/>
      <c r="V1061" s="1"/>
      <c r="W1061" s="1"/>
      <c r="X1061" s="1"/>
    </row>
    <row r="1062" spans="5:24">
      <c r="E1062" s="2"/>
      <c r="G1062" s="7" t="s">
        <v>668</v>
      </c>
      <c r="H1062" s="7" t="s">
        <v>1484</v>
      </c>
      <c r="J1062" s="10"/>
      <c r="K1062" s="10"/>
      <c r="T1062" s="1"/>
      <c r="U1062" s="1"/>
      <c r="V1062" s="1"/>
      <c r="W1062" s="1"/>
      <c r="X1062" s="1"/>
    </row>
    <row r="1063" spans="5:24">
      <c r="E1063" s="2"/>
      <c r="G1063" s="7" t="s">
        <v>668</v>
      </c>
      <c r="H1063" s="7" t="s">
        <v>1486</v>
      </c>
      <c r="J1063" s="10"/>
      <c r="K1063" s="10"/>
      <c r="T1063" s="1"/>
      <c r="U1063" s="1"/>
      <c r="V1063" s="1"/>
      <c r="W1063" s="1"/>
      <c r="X1063" s="1"/>
    </row>
    <row r="1064" spans="5:24">
      <c r="E1064" s="2"/>
      <c r="G1064" s="7" t="s">
        <v>668</v>
      </c>
      <c r="H1064" s="7" t="s">
        <v>1367</v>
      </c>
      <c r="J1064" s="10"/>
      <c r="K1064" s="10"/>
      <c r="T1064" s="1"/>
      <c r="U1064" s="1"/>
      <c r="V1064" s="1"/>
      <c r="W1064" s="1"/>
      <c r="X1064" s="1"/>
    </row>
    <row r="1065" spans="5:24">
      <c r="E1065" s="2"/>
      <c r="G1065" s="7" t="s">
        <v>668</v>
      </c>
      <c r="H1065" s="7" t="s">
        <v>1490</v>
      </c>
      <c r="J1065" s="10"/>
      <c r="K1065" s="10"/>
      <c r="T1065" s="1"/>
      <c r="U1065" s="1"/>
      <c r="V1065" s="1"/>
      <c r="W1065" s="1"/>
      <c r="X1065" s="1"/>
    </row>
    <row r="1066" spans="5:24">
      <c r="E1066" s="2"/>
      <c r="G1066" s="7" t="s">
        <v>668</v>
      </c>
      <c r="H1066" s="7" t="s">
        <v>1942</v>
      </c>
      <c r="J1066" s="10"/>
      <c r="K1066" s="10"/>
      <c r="T1066" s="1"/>
      <c r="U1066" s="1"/>
      <c r="V1066" s="1"/>
      <c r="W1066" s="1"/>
      <c r="X1066" s="1"/>
    </row>
    <row r="1067" spans="5:24">
      <c r="E1067" s="2"/>
      <c r="G1067" s="7" t="s">
        <v>668</v>
      </c>
      <c r="H1067" s="7" t="s">
        <v>1613</v>
      </c>
      <c r="J1067" s="10"/>
      <c r="K1067" s="10"/>
      <c r="T1067" s="1"/>
      <c r="U1067" s="1"/>
      <c r="V1067" s="1"/>
      <c r="W1067" s="1"/>
      <c r="X1067" s="1"/>
    </row>
    <row r="1068" spans="5:24">
      <c r="E1068" s="2"/>
      <c r="G1068" s="7" t="s">
        <v>668</v>
      </c>
      <c r="H1068" s="7" t="s">
        <v>1943</v>
      </c>
      <c r="J1068" s="10"/>
      <c r="K1068" s="10"/>
      <c r="T1068" s="1"/>
      <c r="U1068" s="1"/>
      <c r="V1068" s="1"/>
      <c r="W1068" s="1"/>
      <c r="X1068" s="1"/>
    </row>
    <row r="1069" spans="5:24">
      <c r="E1069" s="2"/>
      <c r="G1069" s="7" t="s">
        <v>668</v>
      </c>
      <c r="H1069" s="7" t="s">
        <v>1944</v>
      </c>
      <c r="J1069" s="10"/>
      <c r="K1069" s="10"/>
      <c r="T1069" s="1"/>
      <c r="U1069" s="1"/>
      <c r="V1069" s="1"/>
      <c r="W1069" s="1"/>
      <c r="X1069" s="1"/>
    </row>
    <row r="1070" spans="5:24">
      <c r="E1070" s="2"/>
      <c r="G1070" s="7" t="s">
        <v>668</v>
      </c>
      <c r="H1070" s="7" t="s">
        <v>1945</v>
      </c>
      <c r="J1070" s="10"/>
      <c r="K1070" s="10"/>
      <c r="T1070" s="1"/>
      <c r="U1070" s="1"/>
      <c r="V1070" s="1"/>
      <c r="W1070" s="1"/>
      <c r="X1070" s="1"/>
    </row>
    <row r="1071" spans="5:24">
      <c r="E1071" s="2"/>
      <c r="G1071" s="7" t="s">
        <v>668</v>
      </c>
      <c r="H1071" s="7" t="s">
        <v>1946</v>
      </c>
      <c r="J1071" s="10"/>
      <c r="K1071" s="10"/>
      <c r="T1071" s="1"/>
      <c r="U1071" s="1"/>
      <c r="V1071" s="1"/>
      <c r="W1071" s="1"/>
      <c r="X1071" s="1"/>
    </row>
    <row r="1072" spans="5:24">
      <c r="E1072" s="2"/>
      <c r="G1072" s="7" t="s">
        <v>668</v>
      </c>
      <c r="H1072" s="7" t="s">
        <v>1947</v>
      </c>
      <c r="J1072" s="10"/>
      <c r="K1072" s="10"/>
      <c r="T1072" s="1"/>
      <c r="U1072" s="1"/>
      <c r="V1072" s="1"/>
      <c r="W1072" s="1"/>
      <c r="X1072" s="1"/>
    </row>
    <row r="1073" spans="5:24">
      <c r="E1073" s="2"/>
      <c r="G1073" s="7" t="s">
        <v>668</v>
      </c>
      <c r="H1073" s="7" t="s">
        <v>1948</v>
      </c>
      <c r="J1073" s="10"/>
      <c r="K1073" s="10"/>
      <c r="T1073" s="1"/>
      <c r="U1073" s="1"/>
      <c r="V1073" s="1"/>
      <c r="W1073" s="1"/>
      <c r="X1073" s="1"/>
    </row>
    <row r="1074" spans="5:24">
      <c r="E1074" s="2"/>
      <c r="G1074" s="7" t="s">
        <v>668</v>
      </c>
      <c r="H1074" s="7" t="s">
        <v>1949</v>
      </c>
      <c r="J1074" s="10"/>
      <c r="K1074" s="10"/>
      <c r="T1074" s="1"/>
      <c r="U1074" s="1"/>
      <c r="V1074" s="1"/>
      <c r="W1074" s="1"/>
      <c r="X1074" s="1"/>
    </row>
    <row r="1075" spans="5:24">
      <c r="E1075" s="2"/>
      <c r="G1075" s="7" t="s">
        <v>668</v>
      </c>
      <c r="H1075" s="7" t="s">
        <v>1950</v>
      </c>
      <c r="J1075" s="10"/>
      <c r="K1075" s="10"/>
      <c r="T1075" s="1"/>
      <c r="U1075" s="1"/>
      <c r="V1075" s="1"/>
      <c r="W1075" s="1"/>
      <c r="X1075" s="1"/>
    </row>
    <row r="1076" spans="5:24">
      <c r="E1076" s="2"/>
      <c r="G1076" s="7" t="s">
        <v>674</v>
      </c>
      <c r="H1076" s="7" t="s">
        <v>938</v>
      </c>
      <c r="J1076" s="10"/>
      <c r="K1076" s="10"/>
      <c r="T1076" s="1"/>
      <c r="U1076" s="1"/>
      <c r="V1076" s="1"/>
      <c r="W1076" s="1"/>
      <c r="X1076" s="1"/>
    </row>
    <row r="1077" spans="5:24">
      <c r="E1077" s="2"/>
      <c r="G1077" s="7" t="s">
        <v>674</v>
      </c>
      <c r="H1077" s="7" t="s">
        <v>1161</v>
      </c>
      <c r="J1077" s="10"/>
      <c r="K1077" s="10"/>
      <c r="T1077" s="1"/>
      <c r="U1077" s="1"/>
      <c r="V1077" s="1"/>
      <c r="W1077" s="1"/>
      <c r="X1077" s="1"/>
    </row>
    <row r="1078" spans="5:24">
      <c r="E1078" s="2"/>
      <c r="G1078" s="7" t="s">
        <v>674</v>
      </c>
      <c r="H1078" s="7" t="s">
        <v>1492</v>
      </c>
      <c r="J1078" s="10"/>
      <c r="K1078" s="10"/>
      <c r="T1078" s="1"/>
      <c r="U1078" s="1"/>
      <c r="V1078" s="1"/>
      <c r="W1078" s="1"/>
      <c r="X1078" s="1"/>
    </row>
    <row r="1079" spans="5:24">
      <c r="E1079" s="2"/>
      <c r="G1079" s="7" t="s">
        <v>674</v>
      </c>
      <c r="H1079" s="7" t="s">
        <v>1951</v>
      </c>
      <c r="J1079" s="10"/>
      <c r="K1079" s="10"/>
      <c r="T1079" s="1"/>
      <c r="U1079" s="1"/>
      <c r="V1079" s="1"/>
      <c r="W1079" s="1"/>
      <c r="X1079" s="1"/>
    </row>
    <row r="1080" spans="5:24">
      <c r="E1080" s="2"/>
      <c r="G1080" s="7" t="s">
        <v>674</v>
      </c>
      <c r="H1080" s="7" t="s">
        <v>940</v>
      </c>
      <c r="J1080" s="10"/>
      <c r="K1080" s="10"/>
      <c r="T1080" s="1"/>
      <c r="U1080" s="1"/>
      <c r="V1080" s="1"/>
      <c r="W1080" s="1"/>
      <c r="X1080" s="1"/>
    </row>
    <row r="1081" spans="5:24">
      <c r="E1081" s="2"/>
      <c r="G1081" s="7" t="s">
        <v>674</v>
      </c>
      <c r="H1081" s="7" t="s">
        <v>1163</v>
      </c>
      <c r="J1081" s="10"/>
      <c r="K1081" s="10"/>
      <c r="T1081" s="1"/>
      <c r="U1081" s="1"/>
      <c r="V1081" s="1"/>
      <c r="W1081" s="1"/>
      <c r="X1081" s="1"/>
    </row>
    <row r="1082" spans="5:24">
      <c r="E1082" s="2"/>
      <c r="G1082" s="7" t="s">
        <v>674</v>
      </c>
      <c r="H1082" s="7" t="s">
        <v>1952</v>
      </c>
      <c r="J1082" s="10"/>
      <c r="K1082" s="10"/>
      <c r="T1082" s="1"/>
      <c r="U1082" s="1"/>
      <c r="V1082" s="1"/>
      <c r="W1082" s="1"/>
      <c r="X1082" s="1"/>
    </row>
    <row r="1083" spans="5:24">
      <c r="E1083" s="2"/>
      <c r="G1083" s="7" t="s">
        <v>674</v>
      </c>
      <c r="H1083" s="7" t="s">
        <v>1165</v>
      </c>
      <c r="J1083" s="10"/>
      <c r="K1083" s="10"/>
      <c r="T1083" s="1"/>
      <c r="U1083" s="1"/>
      <c r="V1083" s="1"/>
      <c r="W1083" s="1"/>
      <c r="X1083" s="1"/>
    </row>
    <row r="1084" spans="5:24">
      <c r="E1084" s="2"/>
      <c r="G1084" s="7" t="s">
        <v>674</v>
      </c>
      <c r="H1084" s="7" t="s">
        <v>1496</v>
      </c>
      <c r="J1084" s="10"/>
      <c r="K1084" s="10"/>
      <c r="T1084" s="1"/>
      <c r="U1084" s="1"/>
      <c r="V1084" s="1"/>
      <c r="W1084" s="1"/>
      <c r="X1084" s="1"/>
    </row>
    <row r="1085" spans="5:24">
      <c r="E1085" s="2"/>
      <c r="G1085" s="7" t="s">
        <v>674</v>
      </c>
      <c r="H1085" s="7" t="s">
        <v>1498</v>
      </c>
      <c r="J1085" s="10"/>
      <c r="K1085" s="10"/>
      <c r="T1085" s="1"/>
      <c r="U1085" s="1"/>
      <c r="V1085" s="1"/>
      <c r="W1085" s="1"/>
      <c r="X1085" s="1"/>
    </row>
    <row r="1086" spans="5:24">
      <c r="E1086" s="2"/>
      <c r="G1086" s="7" t="s">
        <v>674</v>
      </c>
      <c r="H1086" s="7" t="s">
        <v>1953</v>
      </c>
      <c r="J1086" s="10"/>
      <c r="K1086" s="10"/>
      <c r="T1086" s="1"/>
      <c r="U1086" s="1"/>
      <c r="V1086" s="1"/>
      <c r="W1086" s="1"/>
      <c r="X1086" s="1"/>
    </row>
    <row r="1087" spans="5:24">
      <c r="E1087" s="2"/>
      <c r="G1087" s="7" t="s">
        <v>674</v>
      </c>
      <c r="H1087" s="7" t="s">
        <v>1502</v>
      </c>
      <c r="J1087" s="10"/>
      <c r="K1087" s="10"/>
      <c r="T1087" s="1"/>
      <c r="U1087" s="1"/>
      <c r="V1087" s="1"/>
      <c r="W1087" s="1"/>
      <c r="X1087" s="1"/>
    </row>
    <row r="1088" spans="5:24">
      <c r="E1088" s="2"/>
      <c r="G1088" s="7" t="s">
        <v>674</v>
      </c>
      <c r="H1088" s="7" t="s">
        <v>1954</v>
      </c>
      <c r="J1088" s="10"/>
      <c r="K1088" s="10"/>
      <c r="T1088" s="1"/>
      <c r="U1088" s="1"/>
      <c r="V1088" s="1"/>
      <c r="W1088" s="1"/>
      <c r="X1088" s="1"/>
    </row>
    <row r="1089" spans="5:24">
      <c r="E1089" s="2"/>
      <c r="G1089" s="7" t="s">
        <v>674</v>
      </c>
      <c r="H1089" s="7" t="s">
        <v>1955</v>
      </c>
      <c r="J1089" s="10"/>
      <c r="K1089" s="10"/>
      <c r="T1089" s="1"/>
      <c r="U1089" s="1"/>
      <c r="V1089" s="1"/>
      <c r="W1089" s="1"/>
      <c r="X1089" s="1"/>
    </row>
    <row r="1090" spans="5:24">
      <c r="E1090" s="2"/>
      <c r="G1090" s="7" t="s">
        <v>674</v>
      </c>
      <c r="H1090" s="7" t="s">
        <v>1956</v>
      </c>
      <c r="J1090" s="10"/>
      <c r="K1090" s="10"/>
      <c r="T1090" s="1"/>
      <c r="U1090" s="1"/>
      <c r="V1090" s="1"/>
      <c r="W1090" s="1"/>
      <c r="X1090" s="1"/>
    </row>
    <row r="1091" spans="5:24">
      <c r="E1091" s="2"/>
      <c r="G1091" s="7" t="s">
        <v>674</v>
      </c>
      <c r="H1091" s="7" t="s">
        <v>1957</v>
      </c>
      <c r="J1091" s="10"/>
      <c r="K1091" s="10"/>
      <c r="T1091" s="1"/>
      <c r="U1091" s="1"/>
      <c r="V1091" s="1"/>
      <c r="W1091" s="1"/>
      <c r="X1091" s="1"/>
    </row>
    <row r="1092" spans="5:24">
      <c r="E1092" s="2"/>
      <c r="G1092" s="7" t="s">
        <v>674</v>
      </c>
      <c r="H1092" s="7" t="s">
        <v>1958</v>
      </c>
      <c r="J1092" s="10"/>
      <c r="K1092" s="10"/>
      <c r="T1092" s="1"/>
      <c r="U1092" s="1"/>
      <c r="V1092" s="1"/>
      <c r="W1092" s="1"/>
      <c r="X1092" s="1"/>
    </row>
    <row r="1093" spans="5:24">
      <c r="E1093" s="2"/>
      <c r="G1093" s="7" t="s">
        <v>674</v>
      </c>
      <c r="H1093" s="7" t="s">
        <v>1959</v>
      </c>
      <c r="J1093" s="10"/>
      <c r="K1093" s="10"/>
      <c r="T1093" s="1"/>
      <c r="U1093" s="1"/>
      <c r="V1093" s="1"/>
      <c r="W1093" s="1"/>
      <c r="X1093" s="1"/>
    </row>
    <row r="1094" spans="5:24">
      <c r="E1094" s="2"/>
      <c r="G1094" s="7" t="s">
        <v>674</v>
      </c>
      <c r="H1094" s="7" t="s">
        <v>1960</v>
      </c>
      <c r="J1094" s="10"/>
      <c r="K1094" s="10"/>
      <c r="T1094" s="1"/>
      <c r="U1094" s="1"/>
      <c r="V1094" s="1"/>
      <c r="W1094" s="1"/>
      <c r="X1094" s="1"/>
    </row>
    <row r="1095" spans="5:24">
      <c r="E1095" s="2"/>
      <c r="G1095" s="7" t="s">
        <v>679</v>
      </c>
      <c r="H1095" s="7" t="s">
        <v>944</v>
      </c>
      <c r="J1095" s="10"/>
      <c r="K1095" s="10"/>
      <c r="T1095" s="1"/>
      <c r="U1095" s="1"/>
      <c r="V1095" s="1"/>
      <c r="W1095" s="1"/>
      <c r="X1095" s="1"/>
    </row>
    <row r="1096" spans="5:24">
      <c r="E1096" s="2"/>
      <c r="G1096" s="7" t="s">
        <v>679</v>
      </c>
      <c r="H1096" s="7" t="s">
        <v>1961</v>
      </c>
      <c r="J1096" s="10"/>
      <c r="K1096" s="10"/>
      <c r="T1096" s="1"/>
      <c r="U1096" s="1"/>
      <c r="V1096" s="1"/>
      <c r="W1096" s="1"/>
      <c r="X1096" s="1"/>
    </row>
    <row r="1097" spans="5:24">
      <c r="E1097" s="2"/>
      <c r="G1097" s="7" t="s">
        <v>679</v>
      </c>
      <c r="H1097" s="7" t="s">
        <v>1962</v>
      </c>
      <c r="J1097" s="10"/>
      <c r="K1097" s="10"/>
      <c r="T1097" s="1"/>
      <c r="U1097" s="1"/>
      <c r="V1097" s="1"/>
      <c r="W1097" s="1"/>
      <c r="X1097" s="1"/>
    </row>
    <row r="1098" spans="5:24">
      <c r="E1098" s="2"/>
      <c r="G1098" s="7" t="s">
        <v>679</v>
      </c>
      <c r="H1098" s="7" t="s">
        <v>1963</v>
      </c>
      <c r="J1098" s="10"/>
      <c r="K1098" s="10"/>
      <c r="T1098" s="1"/>
      <c r="U1098" s="1"/>
      <c r="V1098" s="1"/>
      <c r="W1098" s="1"/>
      <c r="X1098" s="1"/>
    </row>
    <row r="1099" spans="5:24">
      <c r="E1099" s="2"/>
      <c r="G1099" s="7" t="s">
        <v>679</v>
      </c>
      <c r="H1099" s="7" t="s">
        <v>1167</v>
      </c>
      <c r="J1099" s="10"/>
      <c r="K1099" s="10"/>
      <c r="T1099" s="1"/>
      <c r="U1099" s="1"/>
      <c r="V1099" s="1"/>
      <c r="W1099" s="1"/>
      <c r="X1099" s="1"/>
    </row>
    <row r="1100" spans="5:24">
      <c r="E1100" s="2"/>
      <c r="G1100" s="7" t="s">
        <v>679</v>
      </c>
      <c r="H1100" s="7" t="s">
        <v>1964</v>
      </c>
      <c r="J1100" s="10"/>
      <c r="K1100" s="10"/>
      <c r="T1100" s="1"/>
      <c r="U1100" s="1"/>
      <c r="V1100" s="1"/>
      <c r="W1100" s="1"/>
      <c r="X1100" s="1"/>
    </row>
    <row r="1101" spans="5:24">
      <c r="E1101" s="2"/>
      <c r="G1101" s="7" t="s">
        <v>679</v>
      </c>
      <c r="H1101" s="7" t="s">
        <v>1169</v>
      </c>
      <c r="J1101" s="10"/>
      <c r="K1101" s="10"/>
      <c r="T1101" s="1"/>
      <c r="U1101" s="1"/>
      <c r="V1101" s="1"/>
      <c r="W1101" s="1"/>
      <c r="X1101" s="1"/>
    </row>
    <row r="1102" spans="5:24">
      <c r="E1102" s="2"/>
      <c r="G1102" s="7" t="s">
        <v>679</v>
      </c>
      <c r="H1102" s="7" t="s">
        <v>1171</v>
      </c>
      <c r="J1102" s="10"/>
      <c r="K1102" s="10"/>
      <c r="T1102" s="1"/>
      <c r="U1102" s="1"/>
      <c r="V1102" s="1"/>
      <c r="W1102" s="1"/>
      <c r="X1102" s="1"/>
    </row>
    <row r="1103" spans="5:24">
      <c r="E1103" s="2"/>
      <c r="G1103" s="7" t="s">
        <v>679</v>
      </c>
      <c r="H1103" s="7" t="s">
        <v>1173</v>
      </c>
      <c r="J1103" s="10"/>
      <c r="K1103" s="10"/>
      <c r="T1103" s="1"/>
      <c r="U1103" s="1"/>
      <c r="V1103" s="1"/>
      <c r="W1103" s="1"/>
      <c r="X1103" s="1"/>
    </row>
    <row r="1104" spans="5:24">
      <c r="E1104" s="2"/>
      <c r="G1104" s="7" t="s">
        <v>679</v>
      </c>
      <c r="H1104" s="7" t="s">
        <v>946</v>
      </c>
      <c r="J1104" s="10"/>
      <c r="K1104" s="10"/>
      <c r="T1104" s="1"/>
      <c r="U1104" s="1"/>
      <c r="V1104" s="1"/>
      <c r="W1104" s="1"/>
      <c r="X1104" s="1"/>
    </row>
    <row r="1105" spans="5:24">
      <c r="E1105" s="2"/>
      <c r="G1105" s="7" t="s">
        <v>679</v>
      </c>
      <c r="H1105" s="7" t="s">
        <v>1175</v>
      </c>
      <c r="J1105" s="10"/>
      <c r="K1105" s="10"/>
      <c r="T1105" s="1"/>
      <c r="U1105" s="1"/>
      <c r="V1105" s="1"/>
      <c r="W1105" s="1"/>
      <c r="X1105" s="1"/>
    </row>
    <row r="1106" spans="5:24">
      <c r="E1106" s="2"/>
      <c r="G1106" s="7" t="s">
        <v>679</v>
      </c>
      <c r="H1106" s="7" t="s">
        <v>1177</v>
      </c>
      <c r="J1106" s="10"/>
      <c r="K1106" s="10"/>
      <c r="T1106" s="1"/>
      <c r="U1106" s="1"/>
      <c r="V1106" s="1"/>
      <c r="W1106" s="1"/>
      <c r="X1106" s="1"/>
    </row>
    <row r="1107" spans="5:24">
      <c r="E1107" s="2"/>
      <c r="G1107" s="7" t="s">
        <v>679</v>
      </c>
      <c r="H1107" s="7" t="s">
        <v>1965</v>
      </c>
      <c r="J1107" s="10"/>
      <c r="K1107" s="10"/>
      <c r="T1107" s="1"/>
      <c r="U1107" s="1"/>
      <c r="V1107" s="1"/>
      <c r="W1107" s="1"/>
      <c r="X1107" s="1"/>
    </row>
    <row r="1108" spans="5:24">
      <c r="E1108" s="2"/>
      <c r="G1108" s="7" t="s">
        <v>679</v>
      </c>
      <c r="H1108" s="7" t="s">
        <v>1966</v>
      </c>
      <c r="J1108" s="10"/>
      <c r="K1108" s="10"/>
      <c r="T1108" s="1"/>
      <c r="U1108" s="1"/>
      <c r="V1108" s="1"/>
      <c r="W1108" s="1"/>
      <c r="X1108" s="1"/>
    </row>
    <row r="1109" spans="5:24">
      <c r="E1109" s="2"/>
      <c r="G1109" s="7" t="s">
        <v>679</v>
      </c>
      <c r="H1109" s="7" t="s">
        <v>1179</v>
      </c>
      <c r="J1109" s="10"/>
      <c r="K1109" s="10"/>
      <c r="T1109" s="1"/>
      <c r="U1109" s="1"/>
      <c r="V1109" s="1"/>
      <c r="W1109" s="1"/>
      <c r="X1109" s="1"/>
    </row>
    <row r="1110" spans="5:24">
      <c r="E1110" s="2"/>
      <c r="G1110" s="7" t="s">
        <v>679</v>
      </c>
      <c r="H1110" s="7" t="s">
        <v>1181</v>
      </c>
      <c r="J1110" s="10"/>
      <c r="K1110" s="10"/>
      <c r="T1110" s="1"/>
      <c r="U1110" s="1"/>
      <c r="V1110" s="1"/>
      <c r="W1110" s="1"/>
      <c r="X1110" s="1"/>
    </row>
    <row r="1111" spans="5:24">
      <c r="E1111" s="2"/>
      <c r="G1111" s="7" t="s">
        <v>679</v>
      </c>
      <c r="H1111" s="7" t="s">
        <v>1508</v>
      </c>
      <c r="J1111" s="10"/>
      <c r="K1111" s="10"/>
      <c r="T1111" s="1"/>
      <c r="U1111" s="1"/>
      <c r="V1111" s="1"/>
      <c r="W1111" s="1"/>
      <c r="X1111" s="1"/>
    </row>
    <row r="1112" spans="5:24">
      <c r="E1112" s="2"/>
      <c r="G1112" s="7" t="s">
        <v>679</v>
      </c>
      <c r="H1112" s="7" t="s">
        <v>1967</v>
      </c>
      <c r="J1112" s="10"/>
      <c r="K1112" s="10"/>
      <c r="T1112" s="1"/>
      <c r="U1112" s="1"/>
      <c r="V1112" s="1"/>
      <c r="W1112" s="1"/>
      <c r="X1112" s="1"/>
    </row>
    <row r="1113" spans="5:24">
      <c r="E1113" s="2"/>
      <c r="G1113" s="7" t="s">
        <v>679</v>
      </c>
      <c r="H1113" s="7" t="s">
        <v>1968</v>
      </c>
      <c r="J1113" s="10"/>
      <c r="K1113" s="10"/>
      <c r="T1113" s="1"/>
      <c r="U1113" s="1"/>
      <c r="V1113" s="1"/>
      <c r="W1113" s="1"/>
      <c r="X1113" s="1"/>
    </row>
    <row r="1114" spans="5:24">
      <c r="E1114" s="2"/>
      <c r="G1114" s="7" t="s">
        <v>679</v>
      </c>
      <c r="H1114" s="7" t="s">
        <v>1969</v>
      </c>
      <c r="J1114" s="10"/>
      <c r="K1114" s="10"/>
      <c r="T1114" s="1"/>
      <c r="U1114" s="1"/>
      <c r="V1114" s="1"/>
      <c r="W1114" s="1"/>
      <c r="X1114" s="1"/>
    </row>
    <row r="1115" spans="5:24">
      <c r="E1115" s="2"/>
      <c r="G1115" s="7" t="s">
        <v>679</v>
      </c>
      <c r="H1115" s="7" t="s">
        <v>1970</v>
      </c>
      <c r="J1115" s="10"/>
      <c r="K1115" s="10"/>
      <c r="T1115" s="1"/>
      <c r="U1115" s="1"/>
      <c r="V1115" s="1"/>
      <c r="W1115" s="1"/>
      <c r="X1115" s="1"/>
    </row>
    <row r="1116" spans="5:24">
      <c r="E1116" s="2"/>
      <c r="G1116" s="7" t="s">
        <v>679</v>
      </c>
      <c r="H1116" s="7" t="s">
        <v>1183</v>
      </c>
      <c r="J1116" s="10"/>
      <c r="K1116" s="10"/>
      <c r="T1116" s="1"/>
      <c r="U1116" s="1"/>
      <c r="V1116" s="1"/>
      <c r="W1116" s="1"/>
      <c r="X1116" s="1"/>
    </row>
    <row r="1117" spans="5:24">
      <c r="E1117" s="2"/>
      <c r="G1117" s="7" t="s">
        <v>679</v>
      </c>
      <c r="H1117" s="7" t="s">
        <v>1971</v>
      </c>
      <c r="J1117" s="10"/>
      <c r="K1117" s="10"/>
      <c r="T1117" s="1"/>
      <c r="U1117" s="1"/>
      <c r="V1117" s="1"/>
      <c r="W1117" s="1"/>
      <c r="X1117" s="1"/>
    </row>
    <row r="1118" spans="5:24">
      <c r="E1118" s="2"/>
      <c r="G1118" s="7" t="s">
        <v>679</v>
      </c>
      <c r="H1118" s="7" t="s">
        <v>1972</v>
      </c>
      <c r="J1118" s="10"/>
      <c r="K1118" s="10"/>
      <c r="T1118" s="1"/>
      <c r="U1118" s="1"/>
      <c r="V1118" s="1"/>
      <c r="W1118" s="1"/>
      <c r="X1118" s="1"/>
    </row>
    <row r="1119" spans="5:24">
      <c r="E1119" s="2"/>
      <c r="G1119" s="7" t="s">
        <v>679</v>
      </c>
      <c r="H1119" s="7" t="s">
        <v>1973</v>
      </c>
      <c r="J1119" s="10"/>
      <c r="K1119" s="10"/>
      <c r="T1119" s="1"/>
      <c r="U1119" s="1"/>
      <c r="V1119" s="1"/>
      <c r="W1119" s="1"/>
      <c r="X1119" s="1"/>
    </row>
    <row r="1120" spans="5:24">
      <c r="E1120" s="2"/>
      <c r="G1120" s="7" t="s">
        <v>679</v>
      </c>
      <c r="H1120" s="7" t="s">
        <v>1974</v>
      </c>
      <c r="J1120" s="10"/>
      <c r="K1120" s="10"/>
      <c r="T1120" s="1"/>
      <c r="U1120" s="1"/>
      <c r="V1120" s="1"/>
      <c r="W1120" s="1"/>
      <c r="X1120" s="1"/>
    </row>
    <row r="1121" spans="5:24">
      <c r="E1121" s="2"/>
      <c r="G1121" s="7" t="s">
        <v>685</v>
      </c>
      <c r="H1121" s="7" t="s">
        <v>1975</v>
      </c>
      <c r="J1121" s="10"/>
      <c r="K1121" s="10"/>
      <c r="T1121" s="1"/>
      <c r="U1121" s="1"/>
      <c r="V1121" s="1"/>
      <c r="W1121" s="1"/>
      <c r="X1121" s="1"/>
    </row>
    <row r="1122" spans="5:24">
      <c r="E1122" s="2"/>
      <c r="G1122" s="7" t="s">
        <v>685</v>
      </c>
      <c r="H1122" s="7" t="s">
        <v>948</v>
      </c>
      <c r="J1122" s="10"/>
      <c r="K1122" s="10"/>
      <c r="T1122" s="1"/>
      <c r="U1122" s="1"/>
      <c r="V1122" s="1"/>
      <c r="W1122" s="1"/>
      <c r="X1122" s="1"/>
    </row>
    <row r="1123" spans="5:24">
      <c r="E1123" s="2"/>
      <c r="G1123" s="7" t="s">
        <v>685</v>
      </c>
      <c r="H1123" s="7" t="s">
        <v>1185</v>
      </c>
      <c r="J1123" s="10"/>
      <c r="K1123" s="10"/>
      <c r="T1123" s="1"/>
      <c r="U1123" s="1"/>
      <c r="V1123" s="1"/>
      <c r="W1123" s="1"/>
      <c r="X1123" s="1"/>
    </row>
    <row r="1124" spans="5:24">
      <c r="E1124" s="2"/>
      <c r="G1124" s="7" t="s">
        <v>685</v>
      </c>
      <c r="H1124" s="7" t="s">
        <v>845</v>
      </c>
      <c r="J1124" s="10"/>
      <c r="K1124" s="10"/>
      <c r="T1124" s="1"/>
      <c r="U1124" s="1"/>
      <c r="V1124" s="1"/>
      <c r="W1124" s="1"/>
      <c r="X1124" s="1"/>
    </row>
    <row r="1125" spans="5:24">
      <c r="E1125" s="2"/>
      <c r="G1125" s="7" t="s">
        <v>685</v>
      </c>
      <c r="H1125" s="7" t="s">
        <v>847</v>
      </c>
      <c r="J1125" s="10"/>
      <c r="K1125" s="10"/>
      <c r="T1125" s="1"/>
      <c r="U1125" s="1"/>
      <c r="V1125" s="1"/>
      <c r="W1125" s="1"/>
      <c r="X1125" s="1"/>
    </row>
    <row r="1126" spans="5:24">
      <c r="E1126" s="2"/>
      <c r="G1126" s="7" t="s">
        <v>685</v>
      </c>
      <c r="H1126" s="7" t="s">
        <v>849</v>
      </c>
      <c r="J1126" s="10"/>
      <c r="K1126" s="10"/>
      <c r="T1126" s="1"/>
      <c r="U1126" s="1"/>
      <c r="V1126" s="1"/>
      <c r="W1126" s="1"/>
      <c r="X1126" s="1"/>
    </row>
    <row r="1127" spans="5:24">
      <c r="E1127" s="2"/>
      <c r="G1127" s="7" t="s">
        <v>685</v>
      </c>
      <c r="H1127" s="7" t="s">
        <v>1187</v>
      </c>
      <c r="J1127" s="10"/>
      <c r="K1127" s="10"/>
      <c r="T1127" s="1"/>
      <c r="U1127" s="1"/>
      <c r="V1127" s="1"/>
      <c r="W1127" s="1"/>
      <c r="X1127" s="1"/>
    </row>
    <row r="1128" spans="5:24">
      <c r="E1128" s="2"/>
      <c r="G1128" s="7" t="s">
        <v>685</v>
      </c>
      <c r="H1128" s="7" t="s">
        <v>851</v>
      </c>
      <c r="J1128" s="10"/>
      <c r="K1128" s="10"/>
      <c r="T1128" s="1"/>
      <c r="U1128" s="1"/>
      <c r="V1128" s="1"/>
      <c r="W1128" s="1"/>
      <c r="X1128" s="1"/>
    </row>
    <row r="1129" spans="5:24">
      <c r="E1129" s="2"/>
      <c r="G1129" s="7" t="s">
        <v>685</v>
      </c>
      <c r="H1129" s="7" t="s">
        <v>1189</v>
      </c>
      <c r="J1129" s="10"/>
      <c r="K1129" s="10"/>
      <c r="T1129" s="1"/>
      <c r="U1129" s="1"/>
      <c r="V1129" s="1"/>
      <c r="W1129" s="1"/>
      <c r="X1129" s="1"/>
    </row>
    <row r="1130" spans="5:24">
      <c r="E1130" s="2"/>
      <c r="G1130" s="7" t="s">
        <v>685</v>
      </c>
      <c r="H1130" s="7" t="s">
        <v>799</v>
      </c>
      <c r="J1130" s="10"/>
      <c r="K1130" s="10"/>
      <c r="T1130" s="1"/>
      <c r="U1130" s="1"/>
      <c r="V1130" s="1"/>
      <c r="W1130" s="1"/>
      <c r="X1130" s="1"/>
    </row>
    <row r="1131" spans="5:24">
      <c r="E1131" s="2"/>
      <c r="G1131" s="7" t="s">
        <v>685</v>
      </c>
      <c r="H1131" s="7" t="s">
        <v>950</v>
      </c>
      <c r="J1131" s="10"/>
      <c r="K1131" s="10"/>
      <c r="T1131" s="1"/>
      <c r="U1131" s="1"/>
      <c r="V1131" s="1"/>
      <c r="W1131" s="1"/>
      <c r="X1131" s="1"/>
    </row>
    <row r="1132" spans="5:24">
      <c r="E1132" s="2"/>
      <c r="G1132" s="7" t="s">
        <v>685</v>
      </c>
      <c r="H1132" s="7" t="s">
        <v>952</v>
      </c>
      <c r="J1132" s="10"/>
      <c r="K1132" s="10"/>
      <c r="T1132" s="1"/>
      <c r="U1132" s="1"/>
      <c r="V1132" s="1"/>
      <c r="W1132" s="1"/>
      <c r="X1132" s="1"/>
    </row>
    <row r="1133" spans="5:24">
      <c r="E1133" s="2"/>
      <c r="G1133" s="7" t="s">
        <v>685</v>
      </c>
      <c r="H1133" s="7" t="s">
        <v>954</v>
      </c>
      <c r="J1133" s="10"/>
      <c r="K1133" s="10"/>
      <c r="T1133" s="1"/>
      <c r="U1133" s="1"/>
      <c r="V1133" s="1"/>
      <c r="W1133" s="1"/>
      <c r="X1133" s="1"/>
    </row>
    <row r="1134" spans="5:24">
      <c r="E1134" s="2"/>
      <c r="G1134" s="7" t="s">
        <v>685</v>
      </c>
      <c r="H1134" s="7" t="s">
        <v>1191</v>
      </c>
      <c r="J1134" s="10"/>
      <c r="K1134" s="10"/>
      <c r="T1134" s="1"/>
      <c r="U1134" s="1"/>
      <c r="V1134" s="1"/>
      <c r="W1134" s="1"/>
      <c r="X1134" s="1"/>
    </row>
    <row r="1135" spans="5:24">
      <c r="E1135" s="2"/>
      <c r="G1135" s="7" t="s">
        <v>685</v>
      </c>
      <c r="H1135" s="7" t="s">
        <v>1193</v>
      </c>
      <c r="J1135" s="10"/>
      <c r="K1135" s="10"/>
      <c r="T1135" s="1"/>
      <c r="U1135" s="1"/>
      <c r="V1135" s="1"/>
      <c r="W1135" s="1"/>
      <c r="X1135" s="1"/>
    </row>
    <row r="1136" spans="5:24">
      <c r="E1136" s="2"/>
      <c r="G1136" s="7" t="s">
        <v>685</v>
      </c>
      <c r="H1136" s="7" t="s">
        <v>853</v>
      </c>
      <c r="J1136" s="10"/>
      <c r="K1136" s="10"/>
      <c r="T1136" s="1"/>
      <c r="U1136" s="1"/>
      <c r="V1136" s="1"/>
      <c r="W1136" s="1"/>
      <c r="X1136" s="1"/>
    </row>
    <row r="1137" spans="5:24">
      <c r="E1137" s="2"/>
      <c r="G1137" s="7" t="s">
        <v>685</v>
      </c>
      <c r="H1137" s="7" t="s">
        <v>1195</v>
      </c>
      <c r="J1137" s="10"/>
      <c r="K1137" s="10"/>
      <c r="T1137" s="1"/>
      <c r="U1137" s="1"/>
      <c r="V1137" s="1"/>
      <c r="W1137" s="1"/>
      <c r="X1137" s="1"/>
    </row>
    <row r="1138" spans="5:24">
      <c r="E1138" s="2"/>
      <c r="G1138" s="7" t="s">
        <v>685</v>
      </c>
      <c r="H1138" s="7" t="s">
        <v>956</v>
      </c>
      <c r="J1138" s="10"/>
      <c r="K1138" s="10"/>
      <c r="T1138" s="1"/>
      <c r="U1138" s="1"/>
      <c r="V1138" s="1"/>
      <c r="W1138" s="1"/>
      <c r="X1138" s="1"/>
    </row>
    <row r="1139" spans="5:24">
      <c r="E1139" s="2"/>
      <c r="G1139" s="7" t="s">
        <v>685</v>
      </c>
      <c r="H1139" s="7" t="s">
        <v>801</v>
      </c>
      <c r="J1139" s="10"/>
      <c r="K1139" s="10"/>
      <c r="T1139" s="1"/>
      <c r="U1139" s="1"/>
      <c r="V1139" s="1"/>
      <c r="W1139" s="1"/>
      <c r="X1139" s="1"/>
    </row>
    <row r="1140" spans="5:24">
      <c r="E1140" s="2"/>
      <c r="G1140" s="7" t="s">
        <v>685</v>
      </c>
      <c r="H1140" s="7" t="s">
        <v>1197</v>
      </c>
      <c r="J1140" s="10"/>
      <c r="K1140" s="10"/>
      <c r="T1140" s="1"/>
      <c r="U1140" s="1"/>
      <c r="V1140" s="1"/>
      <c r="W1140" s="1"/>
      <c r="X1140" s="1"/>
    </row>
    <row r="1141" spans="5:24">
      <c r="E1141" s="2"/>
      <c r="G1141" s="7" t="s">
        <v>685</v>
      </c>
      <c r="H1141" s="7" t="s">
        <v>855</v>
      </c>
      <c r="J1141" s="10"/>
      <c r="K1141" s="10"/>
      <c r="T1141" s="1"/>
      <c r="U1141" s="1"/>
      <c r="V1141" s="1"/>
      <c r="W1141" s="1"/>
      <c r="X1141" s="1"/>
    </row>
    <row r="1142" spans="5:24">
      <c r="E1142" s="2"/>
      <c r="G1142" s="7" t="s">
        <v>685</v>
      </c>
      <c r="H1142" s="7" t="s">
        <v>1199</v>
      </c>
      <c r="J1142" s="10"/>
      <c r="K1142" s="10"/>
      <c r="T1142" s="1"/>
      <c r="U1142" s="1"/>
      <c r="V1142" s="1"/>
      <c r="W1142" s="1"/>
      <c r="X1142" s="1"/>
    </row>
    <row r="1143" spans="5:24">
      <c r="E1143" s="2"/>
      <c r="G1143" s="7" t="s">
        <v>685</v>
      </c>
      <c r="H1143" s="7" t="s">
        <v>1201</v>
      </c>
      <c r="J1143" s="10"/>
      <c r="K1143" s="10"/>
      <c r="T1143" s="1"/>
      <c r="U1143" s="1"/>
      <c r="V1143" s="1"/>
      <c r="W1143" s="1"/>
      <c r="X1143" s="1"/>
    </row>
    <row r="1144" spans="5:24">
      <c r="E1144" s="2"/>
      <c r="G1144" s="7" t="s">
        <v>685</v>
      </c>
      <c r="H1144" s="7" t="s">
        <v>803</v>
      </c>
      <c r="J1144" s="10"/>
      <c r="K1144" s="10"/>
      <c r="T1144" s="1"/>
      <c r="U1144" s="1"/>
      <c r="V1144" s="1"/>
      <c r="W1144" s="1"/>
      <c r="X1144" s="1"/>
    </row>
    <row r="1145" spans="5:24">
      <c r="E1145" s="2"/>
      <c r="G1145" s="7" t="s">
        <v>685</v>
      </c>
      <c r="H1145" s="7" t="s">
        <v>958</v>
      </c>
      <c r="J1145" s="10"/>
      <c r="K1145" s="10"/>
      <c r="T1145" s="1"/>
      <c r="U1145" s="1"/>
      <c r="V1145" s="1"/>
      <c r="W1145" s="1"/>
      <c r="X1145" s="1"/>
    </row>
    <row r="1146" spans="5:24">
      <c r="E1146" s="2"/>
      <c r="G1146" s="7" t="s">
        <v>685</v>
      </c>
      <c r="H1146" s="7" t="s">
        <v>960</v>
      </c>
      <c r="J1146" s="10"/>
      <c r="K1146" s="10"/>
      <c r="T1146" s="1"/>
      <c r="U1146" s="1"/>
      <c r="V1146" s="1"/>
      <c r="W1146" s="1"/>
      <c r="X1146" s="1"/>
    </row>
    <row r="1147" spans="5:24">
      <c r="E1147" s="2"/>
      <c r="G1147" s="7" t="s">
        <v>685</v>
      </c>
      <c r="H1147" s="7" t="s">
        <v>1203</v>
      </c>
      <c r="J1147" s="10"/>
      <c r="K1147" s="10"/>
      <c r="T1147" s="1"/>
      <c r="U1147" s="1"/>
      <c r="V1147" s="1"/>
      <c r="W1147" s="1"/>
      <c r="X1147" s="1"/>
    </row>
    <row r="1148" spans="5:24">
      <c r="E1148" s="2"/>
      <c r="G1148" s="7" t="s">
        <v>685</v>
      </c>
      <c r="H1148" s="7" t="s">
        <v>962</v>
      </c>
      <c r="J1148" s="10"/>
      <c r="K1148" s="10"/>
      <c r="T1148" s="1"/>
      <c r="U1148" s="1"/>
      <c r="V1148" s="1"/>
      <c r="W1148" s="1"/>
      <c r="X1148" s="1"/>
    </row>
    <row r="1149" spans="5:24">
      <c r="E1149" s="2"/>
      <c r="G1149" s="7" t="s">
        <v>685</v>
      </c>
      <c r="H1149" s="7" t="s">
        <v>1205</v>
      </c>
      <c r="J1149" s="10"/>
      <c r="K1149" s="10"/>
      <c r="T1149" s="1"/>
      <c r="U1149" s="1"/>
      <c r="V1149" s="1"/>
      <c r="W1149" s="1"/>
      <c r="X1149" s="1"/>
    </row>
    <row r="1150" spans="5:24">
      <c r="E1150" s="2"/>
      <c r="G1150" s="7" t="s">
        <v>685</v>
      </c>
      <c r="H1150" s="7" t="s">
        <v>857</v>
      </c>
      <c r="J1150" s="10"/>
      <c r="K1150" s="10"/>
      <c r="T1150" s="1"/>
      <c r="U1150" s="1"/>
      <c r="V1150" s="1"/>
      <c r="W1150" s="1"/>
      <c r="X1150" s="1"/>
    </row>
    <row r="1151" spans="5:24">
      <c r="E1151" s="2"/>
      <c r="G1151" s="7" t="s">
        <v>685</v>
      </c>
      <c r="H1151" s="7" t="s">
        <v>964</v>
      </c>
      <c r="J1151" s="10"/>
      <c r="K1151" s="10"/>
      <c r="T1151" s="1"/>
      <c r="U1151" s="1"/>
      <c r="V1151" s="1"/>
      <c r="W1151" s="1"/>
      <c r="X1151" s="1"/>
    </row>
    <row r="1152" spans="5:24">
      <c r="E1152" s="2"/>
      <c r="G1152" s="7" t="s">
        <v>685</v>
      </c>
      <c r="H1152" s="7" t="s">
        <v>1207</v>
      </c>
      <c r="J1152" s="10"/>
      <c r="K1152" s="10"/>
      <c r="T1152" s="1"/>
      <c r="U1152" s="1"/>
      <c r="V1152" s="1"/>
      <c r="W1152" s="1"/>
      <c r="X1152" s="1"/>
    </row>
    <row r="1153" spans="5:24">
      <c r="E1153" s="2"/>
      <c r="G1153" s="7" t="s">
        <v>685</v>
      </c>
      <c r="H1153" s="7" t="s">
        <v>1209</v>
      </c>
      <c r="J1153" s="10"/>
      <c r="K1153" s="10"/>
      <c r="T1153" s="1"/>
      <c r="U1153" s="1"/>
      <c r="V1153" s="1"/>
      <c r="W1153" s="1"/>
      <c r="X1153" s="1"/>
    </row>
    <row r="1154" spans="5:24">
      <c r="E1154" s="2"/>
      <c r="G1154" s="7" t="s">
        <v>685</v>
      </c>
      <c r="H1154" s="7" t="s">
        <v>1211</v>
      </c>
      <c r="J1154" s="10"/>
      <c r="K1154" s="10"/>
      <c r="T1154" s="1"/>
      <c r="U1154" s="1"/>
      <c r="V1154" s="1"/>
      <c r="W1154" s="1"/>
      <c r="X1154" s="1"/>
    </row>
    <row r="1155" spans="5:24">
      <c r="E1155" s="2"/>
      <c r="G1155" s="7" t="s">
        <v>685</v>
      </c>
      <c r="H1155" s="7" t="s">
        <v>1213</v>
      </c>
      <c r="J1155" s="10"/>
      <c r="K1155" s="10"/>
      <c r="T1155" s="1"/>
      <c r="U1155" s="1"/>
      <c r="V1155" s="1"/>
      <c r="W1155" s="1"/>
      <c r="X1155" s="1"/>
    </row>
    <row r="1156" spans="5:24">
      <c r="E1156" s="2"/>
      <c r="G1156" s="7" t="s">
        <v>685</v>
      </c>
      <c r="H1156" s="7" t="s">
        <v>1214</v>
      </c>
      <c r="J1156" s="10"/>
      <c r="K1156" s="10"/>
      <c r="T1156" s="1"/>
      <c r="U1156" s="1"/>
      <c r="V1156" s="1"/>
      <c r="W1156" s="1"/>
      <c r="X1156" s="1"/>
    </row>
    <row r="1157" spans="5:24">
      <c r="E1157" s="2"/>
      <c r="G1157" s="7" t="s">
        <v>685</v>
      </c>
      <c r="H1157" s="7" t="s">
        <v>1216</v>
      </c>
      <c r="J1157" s="10"/>
      <c r="K1157" s="10"/>
      <c r="T1157" s="1"/>
      <c r="U1157" s="1"/>
      <c r="V1157" s="1"/>
      <c r="W1157" s="1"/>
      <c r="X1157" s="1"/>
    </row>
    <row r="1158" spans="5:24">
      <c r="E1158" s="2"/>
      <c r="G1158" s="7" t="s">
        <v>685</v>
      </c>
      <c r="H1158" s="7" t="s">
        <v>1218</v>
      </c>
      <c r="J1158" s="10"/>
      <c r="K1158" s="10"/>
      <c r="T1158" s="1"/>
      <c r="U1158" s="1"/>
      <c r="V1158" s="1"/>
      <c r="W1158" s="1"/>
      <c r="X1158" s="1"/>
    </row>
    <row r="1159" spans="5:24">
      <c r="E1159" s="2"/>
      <c r="G1159" s="7" t="s">
        <v>685</v>
      </c>
      <c r="H1159" s="7" t="s">
        <v>1220</v>
      </c>
      <c r="J1159" s="10"/>
      <c r="K1159" s="10"/>
      <c r="T1159" s="1"/>
      <c r="U1159" s="1"/>
      <c r="V1159" s="1"/>
      <c r="W1159" s="1"/>
      <c r="X1159" s="1"/>
    </row>
    <row r="1160" spans="5:24">
      <c r="E1160" s="2"/>
      <c r="G1160" s="7" t="s">
        <v>685</v>
      </c>
      <c r="H1160" s="7" t="s">
        <v>1222</v>
      </c>
      <c r="J1160" s="10"/>
      <c r="K1160" s="10"/>
      <c r="T1160" s="1"/>
      <c r="U1160" s="1"/>
      <c r="V1160" s="1"/>
      <c r="W1160" s="1"/>
      <c r="X1160" s="1"/>
    </row>
    <row r="1161" spans="5:24">
      <c r="E1161" s="2"/>
      <c r="G1161" s="7" t="s">
        <v>685</v>
      </c>
      <c r="H1161" s="7" t="s">
        <v>1976</v>
      </c>
      <c r="J1161" s="10"/>
      <c r="K1161" s="10"/>
      <c r="T1161" s="1"/>
      <c r="U1161" s="1"/>
      <c r="V1161" s="1"/>
      <c r="W1161" s="1"/>
      <c r="X1161" s="1"/>
    </row>
    <row r="1162" spans="5:24">
      <c r="E1162" s="2"/>
      <c r="G1162" s="7" t="s">
        <v>685</v>
      </c>
      <c r="H1162" s="7" t="s">
        <v>1226</v>
      </c>
      <c r="J1162" s="10"/>
      <c r="K1162" s="10"/>
      <c r="T1162" s="1"/>
      <c r="U1162" s="1"/>
      <c r="V1162" s="1"/>
      <c r="W1162" s="1"/>
      <c r="X1162" s="1"/>
    </row>
    <row r="1163" spans="5:24">
      <c r="E1163" s="2"/>
      <c r="G1163" s="7" t="s">
        <v>685</v>
      </c>
      <c r="H1163" s="7" t="s">
        <v>1228</v>
      </c>
      <c r="J1163" s="10"/>
      <c r="K1163" s="10"/>
      <c r="T1163" s="1"/>
      <c r="U1163" s="1"/>
      <c r="V1163" s="1"/>
      <c r="W1163" s="1"/>
      <c r="X1163" s="1"/>
    </row>
    <row r="1164" spans="5:24">
      <c r="E1164" s="2"/>
      <c r="G1164" s="7" t="s">
        <v>691</v>
      </c>
      <c r="H1164" s="7" t="s">
        <v>859</v>
      </c>
      <c r="J1164" s="10"/>
      <c r="K1164" s="10"/>
      <c r="T1164" s="1"/>
      <c r="U1164" s="1"/>
      <c r="V1164" s="1"/>
      <c r="W1164" s="1"/>
      <c r="X1164" s="1"/>
    </row>
    <row r="1165" spans="5:24">
      <c r="E1165" s="2"/>
      <c r="G1165" s="7" t="s">
        <v>691</v>
      </c>
      <c r="H1165" s="7" t="s">
        <v>1510</v>
      </c>
      <c r="J1165" s="10"/>
      <c r="K1165" s="10"/>
      <c r="T1165" s="1"/>
      <c r="U1165" s="1"/>
      <c r="V1165" s="1"/>
      <c r="W1165" s="1"/>
      <c r="X1165" s="1"/>
    </row>
    <row r="1166" spans="5:24">
      <c r="E1166" s="2"/>
      <c r="G1166" s="7" t="s">
        <v>691</v>
      </c>
      <c r="H1166" s="7" t="s">
        <v>966</v>
      </c>
      <c r="J1166" s="10"/>
      <c r="K1166" s="10"/>
      <c r="T1166" s="1"/>
      <c r="U1166" s="1"/>
      <c r="V1166" s="1"/>
      <c r="W1166" s="1"/>
      <c r="X1166" s="1"/>
    </row>
    <row r="1167" spans="5:24">
      <c r="E1167" s="2"/>
      <c r="G1167" s="7" t="s">
        <v>691</v>
      </c>
      <c r="H1167" s="7" t="s">
        <v>1230</v>
      </c>
      <c r="J1167" s="10"/>
      <c r="K1167" s="10"/>
      <c r="T1167" s="1"/>
      <c r="U1167" s="1"/>
      <c r="V1167" s="1"/>
      <c r="W1167" s="1"/>
      <c r="X1167" s="1"/>
    </row>
    <row r="1168" spans="5:24">
      <c r="E1168" s="2"/>
      <c r="G1168" s="7" t="s">
        <v>691</v>
      </c>
      <c r="H1168" s="7" t="s">
        <v>806</v>
      </c>
      <c r="J1168" s="10"/>
      <c r="K1168" s="10"/>
      <c r="T1168" s="1"/>
      <c r="U1168" s="1"/>
      <c r="V1168" s="1"/>
      <c r="W1168" s="1"/>
      <c r="X1168" s="1"/>
    </row>
    <row r="1169" spans="5:24">
      <c r="E1169" s="2"/>
      <c r="G1169" s="7" t="s">
        <v>691</v>
      </c>
      <c r="H1169" s="7" t="s">
        <v>1977</v>
      </c>
      <c r="J1169" s="10"/>
      <c r="K1169" s="10"/>
      <c r="T1169" s="1"/>
      <c r="U1169" s="1"/>
      <c r="V1169" s="1"/>
      <c r="W1169" s="1"/>
      <c r="X1169" s="1"/>
    </row>
    <row r="1170" spans="5:24">
      <c r="E1170" s="2"/>
      <c r="G1170" s="7" t="s">
        <v>691</v>
      </c>
      <c r="H1170" s="7" t="s">
        <v>808</v>
      </c>
      <c r="J1170" s="10"/>
      <c r="K1170" s="10"/>
      <c r="T1170" s="1"/>
      <c r="U1170" s="1"/>
      <c r="V1170" s="1"/>
      <c r="W1170" s="1"/>
      <c r="X1170" s="1"/>
    </row>
    <row r="1171" spans="5:24">
      <c r="E1171" s="2"/>
      <c r="G1171" s="7" t="s">
        <v>691</v>
      </c>
      <c r="H1171" s="7" t="s">
        <v>968</v>
      </c>
      <c r="J1171" s="10"/>
      <c r="K1171" s="10"/>
      <c r="T1171" s="1"/>
      <c r="U1171" s="1"/>
      <c r="V1171" s="1"/>
      <c r="W1171" s="1"/>
      <c r="X1171" s="1"/>
    </row>
    <row r="1172" spans="5:24">
      <c r="E1172" s="2"/>
      <c r="G1172" s="7" t="s">
        <v>691</v>
      </c>
      <c r="H1172" s="7" t="s">
        <v>1978</v>
      </c>
      <c r="J1172" s="10"/>
      <c r="K1172" s="10"/>
      <c r="T1172" s="1"/>
      <c r="U1172" s="1"/>
      <c r="V1172" s="1"/>
      <c r="W1172" s="1"/>
      <c r="X1172" s="1"/>
    </row>
    <row r="1173" spans="5:24">
      <c r="E1173" s="2"/>
      <c r="G1173" s="7" t="s">
        <v>691</v>
      </c>
      <c r="H1173" s="7" t="s">
        <v>1979</v>
      </c>
      <c r="J1173" s="10"/>
      <c r="K1173" s="10"/>
      <c r="T1173" s="1"/>
      <c r="U1173" s="1"/>
      <c r="V1173" s="1"/>
      <c r="W1173" s="1"/>
      <c r="X1173" s="1"/>
    </row>
    <row r="1174" spans="5:24">
      <c r="E1174" s="2"/>
      <c r="G1174" s="7" t="s">
        <v>691</v>
      </c>
      <c r="H1174" s="7" t="s">
        <v>1512</v>
      </c>
      <c r="J1174" s="10"/>
      <c r="K1174" s="10"/>
      <c r="T1174" s="1"/>
      <c r="U1174" s="1"/>
      <c r="V1174" s="1"/>
      <c r="W1174" s="1"/>
      <c r="X1174" s="1"/>
    </row>
    <row r="1175" spans="5:24">
      <c r="E1175" s="2"/>
      <c r="G1175" s="7" t="s">
        <v>691</v>
      </c>
      <c r="H1175" s="7" t="s">
        <v>1980</v>
      </c>
      <c r="J1175" s="10"/>
      <c r="K1175" s="10"/>
      <c r="T1175" s="1"/>
      <c r="U1175" s="1"/>
      <c r="V1175" s="1"/>
      <c r="W1175" s="1"/>
      <c r="X1175" s="1"/>
    </row>
    <row r="1176" spans="5:24">
      <c r="E1176" s="2"/>
      <c r="G1176" s="7" t="s">
        <v>691</v>
      </c>
      <c r="H1176" s="7" t="s">
        <v>1981</v>
      </c>
      <c r="J1176" s="10"/>
      <c r="K1176" s="10"/>
      <c r="T1176" s="1"/>
      <c r="U1176" s="1"/>
      <c r="V1176" s="1"/>
      <c r="W1176" s="1"/>
      <c r="X1176" s="1"/>
    </row>
    <row r="1177" spans="5:24">
      <c r="E1177" s="2"/>
      <c r="G1177" s="7" t="s">
        <v>691</v>
      </c>
      <c r="H1177" s="7" t="s">
        <v>810</v>
      </c>
      <c r="J1177" s="10"/>
      <c r="K1177" s="10"/>
      <c r="T1177" s="1"/>
      <c r="U1177" s="1"/>
      <c r="V1177" s="1"/>
      <c r="W1177" s="1"/>
      <c r="X1177" s="1"/>
    </row>
    <row r="1178" spans="5:24">
      <c r="E1178" s="2"/>
      <c r="G1178" s="7" t="s">
        <v>691</v>
      </c>
      <c r="H1178" s="7" t="s">
        <v>1514</v>
      </c>
      <c r="J1178" s="10"/>
      <c r="K1178" s="10"/>
      <c r="T1178" s="1"/>
      <c r="U1178" s="1"/>
      <c r="V1178" s="1"/>
      <c r="W1178" s="1"/>
      <c r="X1178" s="1"/>
    </row>
    <row r="1179" spans="5:24">
      <c r="E1179" s="2"/>
      <c r="G1179" s="7" t="s">
        <v>691</v>
      </c>
      <c r="H1179" s="7" t="s">
        <v>1516</v>
      </c>
      <c r="J1179" s="10"/>
      <c r="K1179" s="10"/>
      <c r="T1179" s="1"/>
      <c r="U1179" s="1"/>
      <c r="V1179" s="1"/>
      <c r="W1179" s="1"/>
      <c r="X1179" s="1"/>
    </row>
    <row r="1180" spans="5:24">
      <c r="E1180" s="2"/>
      <c r="G1180" s="7" t="s">
        <v>691</v>
      </c>
      <c r="H1180" s="7" t="s">
        <v>970</v>
      </c>
      <c r="J1180" s="10"/>
      <c r="K1180" s="10"/>
      <c r="T1180" s="1"/>
      <c r="U1180" s="1"/>
      <c r="V1180" s="1"/>
      <c r="W1180" s="1"/>
      <c r="X1180" s="1"/>
    </row>
    <row r="1181" spans="5:24">
      <c r="E1181" s="2"/>
      <c r="G1181" s="7" t="s">
        <v>691</v>
      </c>
      <c r="H1181" s="7" t="s">
        <v>1982</v>
      </c>
      <c r="J1181" s="10"/>
      <c r="K1181" s="10"/>
      <c r="T1181" s="1"/>
      <c r="U1181" s="1"/>
      <c r="V1181" s="1"/>
      <c r="W1181" s="1"/>
      <c r="X1181" s="1"/>
    </row>
    <row r="1182" spans="5:24">
      <c r="E1182" s="2"/>
      <c r="G1182" s="7" t="s">
        <v>691</v>
      </c>
      <c r="H1182" s="7" t="s">
        <v>972</v>
      </c>
      <c r="J1182" s="10"/>
      <c r="K1182" s="10"/>
      <c r="T1182" s="1"/>
      <c r="U1182" s="1"/>
      <c r="V1182" s="1"/>
      <c r="W1182" s="1"/>
      <c r="X1182" s="1"/>
    </row>
    <row r="1183" spans="5:24">
      <c r="E1183" s="2"/>
      <c r="G1183" s="7" t="s">
        <v>691</v>
      </c>
      <c r="H1183" s="7" t="s">
        <v>1983</v>
      </c>
      <c r="J1183" s="10"/>
      <c r="K1183" s="10"/>
      <c r="T1183" s="1"/>
      <c r="U1183" s="1"/>
      <c r="V1183" s="1"/>
      <c r="W1183" s="1"/>
      <c r="X1183" s="1"/>
    </row>
    <row r="1184" spans="5:24">
      <c r="E1184" s="2"/>
      <c r="G1184" s="7" t="s">
        <v>691</v>
      </c>
      <c r="H1184" s="7" t="s">
        <v>1984</v>
      </c>
      <c r="J1184" s="10"/>
      <c r="K1184" s="10"/>
      <c r="T1184" s="1"/>
      <c r="U1184" s="1"/>
      <c r="V1184" s="1"/>
      <c r="W1184" s="1"/>
      <c r="X1184" s="1"/>
    </row>
    <row r="1185" spans="5:24">
      <c r="E1185" s="2"/>
      <c r="G1185" s="7" t="s">
        <v>691</v>
      </c>
      <c r="H1185" s="7" t="s">
        <v>1985</v>
      </c>
      <c r="J1185" s="10"/>
      <c r="K1185" s="10"/>
      <c r="T1185" s="1"/>
      <c r="U1185" s="1"/>
      <c r="V1185" s="1"/>
      <c r="W1185" s="1"/>
      <c r="X1185" s="1"/>
    </row>
    <row r="1186" spans="5:24">
      <c r="E1186" s="2"/>
      <c r="G1186" s="7" t="s">
        <v>691</v>
      </c>
      <c r="H1186" s="7" t="s">
        <v>1986</v>
      </c>
      <c r="J1186" s="10"/>
      <c r="K1186" s="10"/>
      <c r="T1186" s="1"/>
      <c r="U1186" s="1"/>
      <c r="V1186" s="1"/>
      <c r="W1186" s="1"/>
      <c r="X1186" s="1"/>
    </row>
    <row r="1187" spans="5:24">
      <c r="E1187" s="2"/>
      <c r="G1187" s="7" t="s">
        <v>691</v>
      </c>
      <c r="H1187" s="7" t="s">
        <v>1987</v>
      </c>
      <c r="J1187" s="10"/>
      <c r="K1187" s="10"/>
      <c r="T1187" s="1"/>
      <c r="U1187" s="1"/>
      <c r="V1187" s="1"/>
      <c r="W1187" s="1"/>
      <c r="X1187" s="1"/>
    </row>
    <row r="1188" spans="5:24">
      <c r="E1188" s="2"/>
      <c r="G1188" s="7" t="s">
        <v>691</v>
      </c>
      <c r="H1188" s="7" t="s">
        <v>1988</v>
      </c>
      <c r="J1188" s="10"/>
      <c r="K1188" s="10"/>
      <c r="T1188" s="1"/>
      <c r="U1188" s="1"/>
      <c r="V1188" s="1"/>
      <c r="W1188" s="1"/>
      <c r="X1188" s="1"/>
    </row>
    <row r="1189" spans="5:24">
      <c r="E1189" s="2"/>
      <c r="G1189" s="7" t="s">
        <v>691</v>
      </c>
      <c r="H1189" s="7" t="s">
        <v>1989</v>
      </c>
      <c r="J1189" s="10"/>
      <c r="K1189" s="10"/>
      <c r="T1189" s="1"/>
      <c r="U1189" s="1"/>
      <c r="V1189" s="1"/>
      <c r="W1189" s="1"/>
      <c r="X1189" s="1"/>
    </row>
    <row r="1190" spans="5:24">
      <c r="E1190" s="2"/>
      <c r="G1190" s="7" t="s">
        <v>691</v>
      </c>
      <c r="H1190" s="7" t="s">
        <v>1990</v>
      </c>
      <c r="J1190" s="10"/>
      <c r="K1190" s="10"/>
      <c r="T1190" s="1"/>
      <c r="U1190" s="1"/>
      <c r="V1190" s="1"/>
      <c r="W1190" s="1"/>
      <c r="X1190" s="1"/>
    </row>
    <row r="1191" spans="5:24">
      <c r="E1191" s="2"/>
      <c r="G1191" s="7" t="s">
        <v>691</v>
      </c>
      <c r="H1191" s="7" t="s">
        <v>1991</v>
      </c>
      <c r="J1191" s="10"/>
      <c r="K1191" s="10"/>
      <c r="T1191" s="1"/>
      <c r="U1191" s="1"/>
      <c r="V1191" s="1"/>
      <c r="W1191" s="1"/>
      <c r="X1191" s="1"/>
    </row>
    <row r="1192" spans="5:24">
      <c r="E1192" s="2"/>
      <c r="G1192" s="7" t="s">
        <v>691</v>
      </c>
      <c r="H1192" s="7" t="s">
        <v>1992</v>
      </c>
      <c r="J1192" s="10"/>
      <c r="K1192" s="10"/>
      <c r="T1192" s="1"/>
      <c r="U1192" s="1"/>
      <c r="V1192" s="1"/>
      <c r="W1192" s="1"/>
      <c r="X1192" s="1"/>
    </row>
    <row r="1193" spans="5:24">
      <c r="E1193" s="2"/>
      <c r="G1193" s="7" t="s">
        <v>691</v>
      </c>
      <c r="H1193" s="7" t="s">
        <v>1232</v>
      </c>
      <c r="J1193" s="10"/>
      <c r="K1193" s="10"/>
      <c r="T1193" s="1"/>
      <c r="U1193" s="1"/>
      <c r="V1193" s="1"/>
      <c r="W1193" s="1"/>
      <c r="X1193" s="1"/>
    </row>
    <row r="1194" spans="5:24">
      <c r="E1194" s="2"/>
      <c r="G1194" s="7" t="s">
        <v>691</v>
      </c>
      <c r="H1194" s="7" t="s">
        <v>1993</v>
      </c>
      <c r="J1194" s="10"/>
      <c r="K1194" s="10"/>
      <c r="T1194" s="1"/>
      <c r="U1194" s="1"/>
      <c r="V1194" s="1"/>
      <c r="W1194" s="1"/>
      <c r="X1194" s="1"/>
    </row>
    <row r="1195" spans="5:24">
      <c r="E1195" s="2"/>
      <c r="G1195" s="7" t="s">
        <v>691</v>
      </c>
      <c r="H1195" s="7" t="s">
        <v>1518</v>
      </c>
      <c r="J1195" s="10"/>
      <c r="K1195" s="10"/>
      <c r="T1195" s="1"/>
      <c r="U1195" s="1"/>
      <c r="V1195" s="1"/>
      <c r="W1195" s="1"/>
      <c r="X1195" s="1"/>
    </row>
    <row r="1196" spans="5:24">
      <c r="E1196" s="2"/>
      <c r="G1196" s="7" t="s">
        <v>691</v>
      </c>
      <c r="H1196" s="7" t="s">
        <v>1519</v>
      </c>
      <c r="J1196" s="10"/>
      <c r="K1196" s="10"/>
      <c r="T1196" s="1"/>
      <c r="U1196" s="1"/>
      <c r="V1196" s="1"/>
      <c r="W1196" s="1"/>
      <c r="X1196" s="1"/>
    </row>
    <row r="1197" spans="5:24">
      <c r="E1197" s="2"/>
      <c r="G1197" s="7" t="s">
        <v>691</v>
      </c>
      <c r="H1197" s="7" t="s">
        <v>1994</v>
      </c>
      <c r="J1197" s="10"/>
      <c r="K1197" s="10"/>
      <c r="T1197" s="1"/>
      <c r="U1197" s="1"/>
      <c r="V1197" s="1"/>
      <c r="W1197" s="1"/>
      <c r="X1197" s="1"/>
    </row>
    <row r="1198" spans="5:24">
      <c r="E1198" s="2"/>
      <c r="G1198" s="7" t="s">
        <v>691</v>
      </c>
      <c r="H1198" s="7" t="s">
        <v>1995</v>
      </c>
      <c r="J1198" s="10"/>
      <c r="K1198" s="10"/>
      <c r="T1198" s="1"/>
      <c r="U1198" s="1"/>
      <c r="V1198" s="1"/>
      <c r="W1198" s="1"/>
      <c r="X1198" s="1"/>
    </row>
    <row r="1199" spans="5:24">
      <c r="E1199" s="2"/>
      <c r="G1199" s="7" t="s">
        <v>691</v>
      </c>
      <c r="H1199" s="7" t="s">
        <v>1996</v>
      </c>
      <c r="J1199" s="10"/>
      <c r="K1199" s="10"/>
      <c r="T1199" s="1"/>
      <c r="U1199" s="1"/>
      <c r="V1199" s="1"/>
      <c r="W1199" s="1"/>
      <c r="X1199" s="1"/>
    </row>
    <row r="1200" spans="5:24">
      <c r="E1200" s="2"/>
      <c r="G1200" s="7" t="s">
        <v>691</v>
      </c>
      <c r="H1200" s="7" t="s">
        <v>1976</v>
      </c>
      <c r="J1200" s="10"/>
      <c r="K1200" s="10"/>
      <c r="T1200" s="1"/>
      <c r="U1200" s="1"/>
      <c r="V1200" s="1"/>
      <c r="W1200" s="1"/>
      <c r="X1200" s="1"/>
    </row>
    <row r="1201" spans="5:24">
      <c r="E1201" s="2"/>
      <c r="G1201" s="7" t="s">
        <v>691</v>
      </c>
      <c r="H1201" s="7" t="s">
        <v>1997</v>
      </c>
      <c r="J1201" s="10"/>
      <c r="K1201" s="10"/>
      <c r="T1201" s="1"/>
      <c r="U1201" s="1"/>
      <c r="V1201" s="1"/>
      <c r="W1201" s="1"/>
      <c r="X1201" s="1"/>
    </row>
    <row r="1202" spans="5:24">
      <c r="E1202" s="2"/>
      <c r="G1202" s="7" t="s">
        <v>691</v>
      </c>
      <c r="H1202" s="7" t="s">
        <v>1998</v>
      </c>
      <c r="J1202" s="10"/>
      <c r="K1202" s="10"/>
      <c r="T1202" s="1"/>
      <c r="U1202" s="1"/>
      <c r="V1202" s="1"/>
      <c r="W1202" s="1"/>
      <c r="X1202" s="1"/>
    </row>
    <row r="1203" spans="5:24">
      <c r="E1203" s="2"/>
      <c r="G1203" s="7" t="s">
        <v>691</v>
      </c>
      <c r="H1203" s="7" t="s">
        <v>1999</v>
      </c>
      <c r="J1203" s="10"/>
      <c r="K1203" s="10"/>
      <c r="T1203" s="1"/>
      <c r="U1203" s="1"/>
      <c r="V1203" s="1"/>
      <c r="W1203" s="1"/>
      <c r="X1203" s="1"/>
    </row>
    <row r="1204" spans="5:24">
      <c r="E1204" s="2"/>
      <c r="G1204" s="7" t="s">
        <v>691</v>
      </c>
      <c r="H1204" s="7" t="s">
        <v>2000</v>
      </c>
      <c r="J1204" s="10"/>
      <c r="K1204" s="10"/>
      <c r="T1204" s="1"/>
      <c r="U1204" s="1"/>
      <c r="V1204" s="1"/>
      <c r="W1204" s="1"/>
      <c r="X1204" s="1"/>
    </row>
    <row r="1205" spans="5:24">
      <c r="E1205" s="2"/>
      <c r="G1205" s="7" t="s">
        <v>696</v>
      </c>
      <c r="H1205" s="7" t="s">
        <v>1234</v>
      </c>
      <c r="J1205" s="10"/>
      <c r="K1205" s="10"/>
      <c r="T1205" s="1"/>
      <c r="U1205" s="1"/>
      <c r="V1205" s="1"/>
      <c r="W1205" s="1"/>
      <c r="X1205" s="1"/>
    </row>
    <row r="1206" spans="5:24">
      <c r="E1206" s="2"/>
      <c r="G1206" s="7" t="s">
        <v>696</v>
      </c>
      <c r="H1206" s="7" t="s">
        <v>1520</v>
      </c>
      <c r="J1206" s="10"/>
      <c r="K1206" s="10"/>
      <c r="T1206" s="1"/>
      <c r="U1206" s="1"/>
      <c r="V1206" s="1"/>
      <c r="W1206" s="1"/>
      <c r="X1206" s="1"/>
    </row>
    <row r="1207" spans="5:24">
      <c r="E1207" s="2"/>
      <c r="G1207" s="7" t="s">
        <v>696</v>
      </c>
      <c r="H1207" s="7" t="s">
        <v>1236</v>
      </c>
      <c r="J1207" s="10"/>
      <c r="K1207" s="10"/>
      <c r="T1207" s="1"/>
      <c r="U1207" s="1"/>
      <c r="V1207" s="1"/>
      <c r="W1207" s="1"/>
      <c r="X1207" s="1"/>
    </row>
    <row r="1208" spans="5:24">
      <c r="E1208" s="2"/>
      <c r="G1208" s="7" t="s">
        <v>696</v>
      </c>
      <c r="H1208" s="7" t="s">
        <v>1521</v>
      </c>
      <c r="J1208" s="10"/>
      <c r="K1208" s="10"/>
      <c r="T1208" s="1"/>
      <c r="U1208" s="1"/>
      <c r="V1208" s="1"/>
      <c r="W1208" s="1"/>
      <c r="X1208" s="1"/>
    </row>
    <row r="1209" spans="5:24">
      <c r="E1209" s="2"/>
      <c r="G1209" s="7" t="s">
        <v>696</v>
      </c>
      <c r="H1209" s="7" t="s">
        <v>1522</v>
      </c>
      <c r="J1209" s="10"/>
      <c r="K1209" s="10"/>
      <c r="T1209" s="1"/>
      <c r="U1209" s="1"/>
      <c r="V1209" s="1"/>
      <c r="W1209" s="1"/>
      <c r="X1209" s="1"/>
    </row>
    <row r="1210" spans="5:24">
      <c r="E1210" s="2"/>
      <c r="G1210" s="7" t="s">
        <v>696</v>
      </c>
      <c r="H1210" s="7" t="s">
        <v>1524</v>
      </c>
      <c r="J1210" s="10"/>
      <c r="K1210" s="10"/>
      <c r="T1210" s="1"/>
      <c r="U1210" s="1"/>
      <c r="V1210" s="1"/>
      <c r="W1210" s="1"/>
      <c r="X1210" s="1"/>
    </row>
    <row r="1211" spans="5:24">
      <c r="E1211" s="2"/>
      <c r="G1211" s="7" t="s">
        <v>696</v>
      </c>
      <c r="H1211" s="7" t="s">
        <v>2001</v>
      </c>
      <c r="J1211" s="10"/>
      <c r="K1211" s="10"/>
      <c r="T1211" s="1"/>
      <c r="U1211" s="1"/>
      <c r="V1211" s="1"/>
      <c r="W1211" s="1"/>
      <c r="X1211" s="1"/>
    </row>
    <row r="1212" spans="5:24">
      <c r="E1212" s="2"/>
      <c r="G1212" s="7" t="s">
        <v>696</v>
      </c>
      <c r="H1212" s="7" t="s">
        <v>1525</v>
      </c>
      <c r="J1212" s="10"/>
      <c r="K1212" s="10"/>
      <c r="T1212" s="1"/>
      <c r="U1212" s="1"/>
      <c r="V1212" s="1"/>
      <c r="W1212" s="1"/>
      <c r="X1212" s="1"/>
    </row>
    <row r="1213" spans="5:24">
      <c r="E1213" s="2"/>
      <c r="G1213" s="7" t="s">
        <v>696</v>
      </c>
      <c r="H1213" s="7" t="s">
        <v>1238</v>
      </c>
      <c r="J1213" s="10"/>
      <c r="K1213" s="10"/>
      <c r="T1213" s="1"/>
      <c r="U1213" s="1"/>
      <c r="V1213" s="1"/>
      <c r="W1213" s="1"/>
      <c r="X1213" s="1"/>
    </row>
    <row r="1214" spans="5:24">
      <c r="E1214" s="2"/>
      <c r="G1214" s="7" t="s">
        <v>696</v>
      </c>
      <c r="H1214" s="7" t="s">
        <v>1526</v>
      </c>
      <c r="J1214" s="10"/>
      <c r="K1214" s="10"/>
      <c r="T1214" s="1"/>
      <c r="U1214" s="1"/>
      <c r="V1214" s="1"/>
      <c r="W1214" s="1"/>
      <c r="X1214" s="1"/>
    </row>
    <row r="1215" spans="5:24">
      <c r="E1215" s="2"/>
      <c r="G1215" s="7" t="s">
        <v>696</v>
      </c>
      <c r="H1215" s="7" t="s">
        <v>1527</v>
      </c>
      <c r="J1215" s="10"/>
      <c r="K1215" s="10"/>
      <c r="T1215" s="1"/>
      <c r="U1215" s="1"/>
      <c r="V1215" s="1"/>
      <c r="W1215" s="1"/>
      <c r="X1215" s="1"/>
    </row>
    <row r="1216" spans="5:24">
      <c r="E1216" s="2"/>
      <c r="G1216" s="7" t="s">
        <v>696</v>
      </c>
      <c r="H1216" s="7" t="s">
        <v>1528</v>
      </c>
      <c r="J1216" s="10"/>
      <c r="K1216" s="10"/>
      <c r="T1216" s="1"/>
      <c r="U1216" s="1"/>
      <c r="V1216" s="1"/>
      <c r="W1216" s="1"/>
      <c r="X1216" s="1"/>
    </row>
    <row r="1217" spans="5:24">
      <c r="E1217" s="2"/>
      <c r="G1217" s="7" t="s">
        <v>696</v>
      </c>
      <c r="H1217" s="7" t="s">
        <v>1530</v>
      </c>
      <c r="J1217" s="10"/>
      <c r="K1217" s="10"/>
      <c r="T1217" s="1"/>
      <c r="U1217" s="1"/>
      <c r="V1217" s="1"/>
      <c r="W1217" s="1"/>
      <c r="X1217" s="1"/>
    </row>
    <row r="1218" spans="5:24">
      <c r="E1218" s="2"/>
      <c r="G1218" s="7" t="s">
        <v>696</v>
      </c>
      <c r="H1218" s="7" t="s">
        <v>1532</v>
      </c>
      <c r="J1218" s="10"/>
      <c r="K1218" s="10"/>
      <c r="T1218" s="1"/>
      <c r="U1218" s="1"/>
      <c r="V1218" s="1"/>
      <c r="W1218" s="1"/>
      <c r="X1218" s="1"/>
    </row>
    <row r="1219" spans="5:24">
      <c r="E1219" s="2"/>
      <c r="G1219" s="7" t="s">
        <v>696</v>
      </c>
      <c r="H1219" s="7" t="s">
        <v>1534</v>
      </c>
      <c r="J1219" s="10"/>
      <c r="K1219" s="10"/>
      <c r="T1219" s="1"/>
      <c r="U1219" s="1"/>
      <c r="V1219" s="1"/>
      <c r="W1219" s="1"/>
      <c r="X1219" s="1"/>
    </row>
    <row r="1220" spans="5:24">
      <c r="E1220" s="2"/>
      <c r="G1220" s="7" t="s">
        <v>696</v>
      </c>
      <c r="H1220" s="7" t="s">
        <v>1535</v>
      </c>
      <c r="J1220" s="10"/>
      <c r="K1220" s="10"/>
      <c r="T1220" s="1"/>
      <c r="U1220" s="1"/>
      <c r="V1220" s="1"/>
      <c r="W1220" s="1"/>
      <c r="X1220" s="1"/>
    </row>
    <row r="1221" spans="5:24">
      <c r="E1221" s="2"/>
      <c r="G1221" s="7" t="s">
        <v>696</v>
      </c>
      <c r="H1221" s="7" t="s">
        <v>1536</v>
      </c>
      <c r="J1221" s="10"/>
      <c r="K1221" s="10"/>
      <c r="T1221" s="1"/>
      <c r="U1221" s="1"/>
      <c r="V1221" s="1"/>
      <c r="W1221" s="1"/>
      <c r="X1221" s="1"/>
    </row>
    <row r="1222" spans="5:24">
      <c r="E1222" s="2"/>
      <c r="G1222" s="7" t="s">
        <v>696</v>
      </c>
      <c r="H1222" s="7" t="s">
        <v>1389</v>
      </c>
      <c r="J1222" s="10"/>
      <c r="K1222" s="10"/>
      <c r="T1222" s="1"/>
      <c r="U1222" s="1"/>
      <c r="V1222" s="1"/>
      <c r="W1222" s="1"/>
      <c r="X1222" s="1"/>
    </row>
    <row r="1223" spans="5:24">
      <c r="E1223" s="2"/>
      <c r="G1223" s="7" t="s">
        <v>696</v>
      </c>
      <c r="H1223" s="7" t="s">
        <v>1538</v>
      </c>
      <c r="J1223" s="10"/>
      <c r="K1223" s="10"/>
      <c r="T1223" s="1"/>
      <c r="U1223" s="1"/>
      <c r="V1223" s="1"/>
      <c r="W1223" s="1"/>
      <c r="X1223" s="1"/>
    </row>
    <row r="1224" spans="5:24">
      <c r="E1224" s="2"/>
      <c r="G1224" s="7" t="s">
        <v>696</v>
      </c>
      <c r="H1224" s="7" t="s">
        <v>1539</v>
      </c>
      <c r="J1224" s="10"/>
      <c r="K1224" s="10"/>
      <c r="T1224" s="1"/>
      <c r="U1224" s="1"/>
      <c r="V1224" s="1"/>
      <c r="W1224" s="1"/>
      <c r="X1224" s="1"/>
    </row>
    <row r="1225" spans="5:24">
      <c r="E1225" s="2"/>
      <c r="G1225" s="7" t="s">
        <v>696</v>
      </c>
      <c r="H1225" s="7" t="s">
        <v>1541</v>
      </c>
      <c r="J1225" s="10"/>
      <c r="K1225" s="10"/>
      <c r="T1225" s="1"/>
      <c r="U1225" s="1"/>
      <c r="V1225" s="1"/>
      <c r="W1225" s="1"/>
      <c r="X1225" s="1"/>
    </row>
    <row r="1226" spans="5:24">
      <c r="E1226" s="2"/>
      <c r="G1226" s="7" t="s">
        <v>696</v>
      </c>
      <c r="H1226" s="7" t="s">
        <v>2002</v>
      </c>
      <c r="J1226" s="10"/>
      <c r="K1226" s="10"/>
      <c r="T1226" s="1"/>
      <c r="U1226" s="1"/>
      <c r="V1226" s="1"/>
      <c r="W1226" s="1"/>
      <c r="X1226" s="1"/>
    </row>
    <row r="1227" spans="5:24">
      <c r="E1227" s="2"/>
      <c r="G1227" s="7" t="s">
        <v>696</v>
      </c>
      <c r="H1227" s="7" t="s">
        <v>2003</v>
      </c>
      <c r="J1227" s="10"/>
      <c r="K1227" s="10"/>
      <c r="T1227" s="1"/>
      <c r="U1227" s="1"/>
      <c r="V1227" s="1"/>
      <c r="W1227" s="1"/>
      <c r="X1227" s="1"/>
    </row>
    <row r="1228" spans="5:24">
      <c r="E1228" s="2"/>
      <c r="G1228" s="7" t="s">
        <v>696</v>
      </c>
      <c r="H1228" s="7" t="s">
        <v>1543</v>
      </c>
      <c r="J1228" s="10"/>
      <c r="K1228" s="10"/>
      <c r="T1228" s="1"/>
      <c r="U1228" s="1"/>
      <c r="V1228" s="1"/>
      <c r="W1228" s="1"/>
      <c r="X1228" s="1"/>
    </row>
    <row r="1229" spans="5:24">
      <c r="E1229" s="2"/>
      <c r="G1229" s="7" t="s">
        <v>696</v>
      </c>
      <c r="H1229" s="7" t="s">
        <v>1544</v>
      </c>
      <c r="J1229" s="10"/>
      <c r="K1229" s="10"/>
      <c r="T1229" s="1"/>
      <c r="U1229" s="1"/>
      <c r="V1229" s="1"/>
      <c r="W1229" s="1"/>
      <c r="X1229" s="1"/>
    </row>
    <row r="1230" spans="5:24">
      <c r="E1230" s="2"/>
      <c r="G1230" s="7" t="s">
        <v>696</v>
      </c>
      <c r="H1230" s="7" t="s">
        <v>1546</v>
      </c>
      <c r="J1230" s="10"/>
      <c r="K1230" s="10"/>
      <c r="T1230" s="1"/>
      <c r="U1230" s="1"/>
      <c r="V1230" s="1"/>
      <c r="W1230" s="1"/>
      <c r="X1230" s="1"/>
    </row>
    <row r="1231" spans="5:24">
      <c r="E1231" s="2"/>
      <c r="G1231" s="7" t="s">
        <v>696</v>
      </c>
      <c r="H1231" s="7" t="s">
        <v>1547</v>
      </c>
      <c r="J1231" s="10"/>
      <c r="K1231" s="10"/>
      <c r="T1231" s="1"/>
      <c r="U1231" s="1"/>
      <c r="V1231" s="1"/>
      <c r="W1231" s="1"/>
      <c r="X1231" s="1"/>
    </row>
    <row r="1232" spans="5:24">
      <c r="E1232" s="2"/>
      <c r="G1232" s="7" t="s">
        <v>696</v>
      </c>
      <c r="H1232" s="7" t="s">
        <v>1548</v>
      </c>
      <c r="J1232" s="10"/>
      <c r="K1232" s="10"/>
      <c r="T1232" s="1"/>
      <c r="U1232" s="1"/>
      <c r="V1232" s="1"/>
      <c r="W1232" s="1"/>
      <c r="X1232" s="1"/>
    </row>
    <row r="1233" spans="5:24">
      <c r="E1233" s="2"/>
      <c r="G1233" s="7" t="s">
        <v>696</v>
      </c>
      <c r="H1233" s="7" t="s">
        <v>2004</v>
      </c>
      <c r="J1233" s="10"/>
      <c r="K1233" s="10"/>
      <c r="T1233" s="1"/>
      <c r="U1233" s="1"/>
      <c r="V1233" s="1"/>
      <c r="W1233" s="1"/>
      <c r="X1233" s="1"/>
    </row>
    <row r="1234" spans="5:24">
      <c r="E1234" s="2"/>
      <c r="G1234" s="7" t="s">
        <v>696</v>
      </c>
      <c r="H1234" s="7" t="s">
        <v>2005</v>
      </c>
      <c r="J1234" s="10"/>
      <c r="K1234" s="10"/>
      <c r="T1234" s="1"/>
      <c r="U1234" s="1"/>
      <c r="V1234" s="1"/>
      <c r="W1234" s="1"/>
      <c r="X1234" s="1"/>
    </row>
    <row r="1235" spans="5:24">
      <c r="E1235" s="2"/>
      <c r="G1235" s="7" t="s">
        <v>696</v>
      </c>
      <c r="H1235" s="7" t="s">
        <v>2006</v>
      </c>
      <c r="J1235" s="10"/>
      <c r="K1235" s="10"/>
      <c r="T1235" s="1"/>
      <c r="U1235" s="1"/>
      <c r="V1235" s="1"/>
      <c r="W1235" s="1"/>
      <c r="X1235" s="1"/>
    </row>
    <row r="1236" spans="5:24">
      <c r="E1236" s="2"/>
      <c r="G1236" s="7" t="s">
        <v>696</v>
      </c>
      <c r="H1236" s="7" t="s">
        <v>2007</v>
      </c>
      <c r="J1236" s="10"/>
      <c r="K1236" s="10"/>
      <c r="T1236" s="1"/>
      <c r="U1236" s="1"/>
      <c r="V1236" s="1"/>
      <c r="W1236" s="1"/>
      <c r="X1236" s="1"/>
    </row>
    <row r="1237" spans="5:24">
      <c r="E1237" s="2"/>
      <c r="G1237" s="7" t="s">
        <v>696</v>
      </c>
      <c r="H1237" s="7" t="s">
        <v>2008</v>
      </c>
      <c r="J1237" s="10"/>
      <c r="K1237" s="10"/>
      <c r="T1237" s="1"/>
      <c r="U1237" s="1"/>
      <c r="V1237" s="1"/>
      <c r="W1237" s="1"/>
      <c r="X1237" s="1"/>
    </row>
    <row r="1238" spans="5:24">
      <c r="E1238" s="2"/>
      <c r="G1238" s="7" t="s">
        <v>696</v>
      </c>
      <c r="H1238" s="7" t="s">
        <v>2009</v>
      </c>
      <c r="J1238" s="10"/>
      <c r="K1238" s="10"/>
      <c r="T1238" s="1"/>
      <c r="U1238" s="1"/>
      <c r="V1238" s="1"/>
      <c r="W1238" s="1"/>
      <c r="X1238" s="1"/>
    </row>
    <row r="1239" spans="5:24">
      <c r="E1239" s="2"/>
      <c r="G1239" s="7" t="s">
        <v>696</v>
      </c>
      <c r="H1239" s="7" t="s">
        <v>2010</v>
      </c>
      <c r="J1239" s="10"/>
      <c r="K1239" s="10"/>
      <c r="T1239" s="1"/>
      <c r="U1239" s="1"/>
      <c r="V1239" s="1"/>
      <c r="W1239" s="1"/>
      <c r="X1239" s="1"/>
    </row>
    <row r="1240" spans="5:24">
      <c r="E1240" s="2"/>
      <c r="G1240" s="7" t="s">
        <v>696</v>
      </c>
      <c r="H1240" s="7" t="s">
        <v>2011</v>
      </c>
      <c r="J1240" s="10"/>
      <c r="K1240" s="10"/>
      <c r="T1240" s="1"/>
      <c r="U1240" s="1"/>
      <c r="V1240" s="1"/>
      <c r="W1240" s="1"/>
      <c r="X1240" s="1"/>
    </row>
    <row r="1241" spans="5:24">
      <c r="E1241" s="2"/>
      <c r="G1241" s="7" t="s">
        <v>696</v>
      </c>
      <c r="H1241" s="7" t="s">
        <v>2012</v>
      </c>
      <c r="J1241" s="10"/>
      <c r="K1241" s="10"/>
      <c r="T1241" s="1"/>
      <c r="U1241" s="1"/>
      <c r="V1241" s="1"/>
      <c r="W1241" s="1"/>
      <c r="X1241" s="1"/>
    </row>
    <row r="1242" spans="5:24">
      <c r="E1242" s="2"/>
      <c r="G1242" s="7" t="s">
        <v>696</v>
      </c>
      <c r="H1242" s="7" t="s">
        <v>1824</v>
      </c>
      <c r="J1242" s="10"/>
      <c r="K1242" s="10"/>
      <c r="T1242" s="1"/>
      <c r="U1242" s="1"/>
      <c r="V1242" s="1"/>
      <c r="W1242" s="1"/>
      <c r="X1242" s="1"/>
    </row>
    <row r="1243" spans="5:24">
      <c r="E1243" s="2"/>
      <c r="G1243" s="7" t="s">
        <v>696</v>
      </c>
      <c r="H1243" s="7" t="s">
        <v>2013</v>
      </c>
      <c r="J1243" s="10"/>
      <c r="K1243" s="10"/>
      <c r="T1243" s="1"/>
      <c r="U1243" s="1"/>
      <c r="V1243" s="1"/>
      <c r="W1243" s="1"/>
      <c r="X1243" s="1"/>
    </row>
    <row r="1244" spans="5:24">
      <c r="E1244" s="2"/>
      <c r="G1244" s="7" t="s">
        <v>701</v>
      </c>
      <c r="H1244" s="7" t="s">
        <v>1240</v>
      </c>
      <c r="J1244" s="10"/>
      <c r="K1244" s="10"/>
      <c r="T1244" s="1"/>
      <c r="U1244" s="1"/>
      <c r="V1244" s="1"/>
      <c r="W1244" s="1"/>
      <c r="X1244" s="1"/>
    </row>
    <row r="1245" spans="5:24">
      <c r="E1245" s="2"/>
      <c r="G1245" s="7" t="s">
        <v>701</v>
      </c>
      <c r="H1245" s="7" t="s">
        <v>2014</v>
      </c>
      <c r="J1245" s="10"/>
      <c r="K1245" s="10"/>
      <c r="T1245" s="1"/>
      <c r="U1245" s="1"/>
      <c r="V1245" s="1"/>
      <c r="W1245" s="1"/>
      <c r="X1245" s="1"/>
    </row>
    <row r="1246" spans="5:24">
      <c r="E1246" s="2"/>
      <c r="G1246" s="7" t="s">
        <v>701</v>
      </c>
      <c r="H1246" s="7" t="s">
        <v>1242</v>
      </c>
      <c r="J1246" s="10"/>
      <c r="K1246" s="10"/>
      <c r="T1246" s="1"/>
      <c r="U1246" s="1"/>
      <c r="V1246" s="1"/>
      <c r="W1246" s="1"/>
      <c r="X1246" s="1"/>
    </row>
    <row r="1247" spans="5:24">
      <c r="E1247" s="2"/>
      <c r="G1247" s="7" t="s">
        <v>701</v>
      </c>
      <c r="H1247" s="7" t="s">
        <v>2015</v>
      </c>
      <c r="J1247" s="10"/>
      <c r="K1247" s="10"/>
      <c r="T1247" s="1"/>
      <c r="U1247" s="1"/>
      <c r="V1247" s="1"/>
      <c r="W1247" s="1"/>
      <c r="X1247" s="1"/>
    </row>
    <row r="1248" spans="5:24">
      <c r="E1248" s="2"/>
      <c r="G1248" s="7" t="s">
        <v>701</v>
      </c>
      <c r="H1248" s="7" t="s">
        <v>2016</v>
      </c>
      <c r="J1248" s="10"/>
      <c r="K1248" s="10"/>
      <c r="T1248" s="1"/>
      <c r="U1248" s="1"/>
      <c r="V1248" s="1"/>
      <c r="W1248" s="1"/>
      <c r="X1248" s="1"/>
    </row>
    <row r="1249" spans="5:24">
      <c r="E1249" s="2"/>
      <c r="G1249" s="7" t="s">
        <v>701</v>
      </c>
      <c r="H1249" s="7" t="s">
        <v>2017</v>
      </c>
      <c r="J1249" s="10"/>
      <c r="K1249" s="10"/>
      <c r="T1249" s="1"/>
      <c r="U1249" s="1"/>
      <c r="V1249" s="1"/>
      <c r="W1249" s="1"/>
      <c r="X1249" s="1"/>
    </row>
    <row r="1250" spans="5:24">
      <c r="E1250" s="2"/>
      <c r="G1250" s="7" t="s">
        <v>701</v>
      </c>
      <c r="H1250" s="7" t="s">
        <v>2018</v>
      </c>
      <c r="J1250" s="10"/>
      <c r="K1250" s="10"/>
      <c r="T1250" s="1"/>
      <c r="U1250" s="1"/>
      <c r="V1250" s="1"/>
      <c r="W1250" s="1"/>
      <c r="X1250" s="1"/>
    </row>
    <row r="1251" spans="5:24">
      <c r="E1251" s="2"/>
      <c r="G1251" s="7" t="s">
        <v>701</v>
      </c>
      <c r="H1251" s="7" t="s">
        <v>2019</v>
      </c>
      <c r="J1251" s="10"/>
      <c r="K1251" s="10"/>
      <c r="T1251" s="1"/>
      <c r="U1251" s="1"/>
      <c r="V1251" s="1"/>
      <c r="W1251" s="1"/>
      <c r="X1251" s="1"/>
    </row>
    <row r="1252" spans="5:24">
      <c r="E1252" s="2"/>
      <c r="G1252" s="7" t="s">
        <v>701</v>
      </c>
      <c r="H1252" s="7" t="s">
        <v>2020</v>
      </c>
      <c r="J1252" s="10"/>
      <c r="K1252" s="10"/>
      <c r="T1252" s="1"/>
      <c r="U1252" s="1"/>
      <c r="V1252" s="1"/>
      <c r="W1252" s="1"/>
      <c r="X1252" s="1"/>
    </row>
    <row r="1253" spans="5:24">
      <c r="E1253" s="2"/>
      <c r="G1253" s="7" t="s">
        <v>701</v>
      </c>
      <c r="H1253" s="7" t="s">
        <v>2021</v>
      </c>
      <c r="J1253" s="10"/>
      <c r="K1253" s="10"/>
      <c r="T1253" s="1"/>
      <c r="U1253" s="1"/>
      <c r="V1253" s="1"/>
      <c r="W1253" s="1"/>
      <c r="X1253" s="1"/>
    </row>
    <row r="1254" spans="5:24">
      <c r="E1254" s="2"/>
      <c r="G1254" s="7" t="s">
        <v>701</v>
      </c>
      <c r="H1254" s="7" t="s">
        <v>2022</v>
      </c>
      <c r="J1254" s="10"/>
      <c r="K1254" s="10"/>
      <c r="T1254" s="1"/>
      <c r="U1254" s="1"/>
      <c r="V1254" s="1"/>
      <c r="W1254" s="1"/>
      <c r="X1254" s="1"/>
    </row>
    <row r="1255" spans="5:24">
      <c r="E1255" s="2"/>
      <c r="G1255" s="7" t="s">
        <v>701</v>
      </c>
      <c r="H1255" s="7" t="s">
        <v>2023</v>
      </c>
      <c r="J1255" s="10"/>
      <c r="K1255" s="10"/>
      <c r="T1255" s="1"/>
      <c r="U1255" s="1"/>
      <c r="V1255" s="1"/>
      <c r="W1255" s="1"/>
      <c r="X1255" s="1"/>
    </row>
    <row r="1256" spans="5:24">
      <c r="E1256" s="2"/>
      <c r="G1256" s="7" t="s">
        <v>701</v>
      </c>
      <c r="H1256" s="7" t="s">
        <v>2024</v>
      </c>
      <c r="J1256" s="10"/>
      <c r="K1256" s="10"/>
      <c r="T1256" s="1"/>
      <c r="U1256" s="1"/>
      <c r="V1256" s="1"/>
      <c r="W1256" s="1"/>
      <c r="X1256" s="1"/>
    </row>
    <row r="1257" spans="5:24">
      <c r="E1257" s="2"/>
      <c r="G1257" s="7" t="s">
        <v>701</v>
      </c>
      <c r="H1257" s="7" t="s">
        <v>2025</v>
      </c>
      <c r="J1257" s="10"/>
      <c r="K1257" s="10"/>
      <c r="T1257" s="1"/>
      <c r="U1257" s="1"/>
      <c r="V1257" s="1"/>
      <c r="W1257" s="1"/>
      <c r="X1257" s="1"/>
    </row>
    <row r="1258" spans="5:24">
      <c r="E1258" s="2"/>
      <c r="G1258" s="7" t="s">
        <v>701</v>
      </c>
      <c r="H1258" s="7" t="s">
        <v>2026</v>
      </c>
      <c r="J1258" s="10"/>
      <c r="K1258" s="10"/>
      <c r="T1258" s="1"/>
      <c r="U1258" s="1"/>
      <c r="V1258" s="1"/>
      <c r="W1258" s="1"/>
      <c r="X1258" s="1"/>
    </row>
    <row r="1259" spans="5:24">
      <c r="E1259" s="2"/>
      <c r="G1259" s="7" t="s">
        <v>701</v>
      </c>
      <c r="H1259" s="7" t="s">
        <v>2027</v>
      </c>
      <c r="J1259" s="10"/>
      <c r="K1259" s="10"/>
      <c r="T1259" s="1"/>
      <c r="U1259" s="1"/>
      <c r="V1259" s="1"/>
      <c r="W1259" s="1"/>
      <c r="X1259" s="1"/>
    </row>
    <row r="1260" spans="5:24">
      <c r="E1260" s="2"/>
      <c r="G1260" s="7" t="s">
        <v>701</v>
      </c>
      <c r="H1260" s="7" t="s">
        <v>1778</v>
      </c>
      <c r="J1260" s="10"/>
      <c r="K1260" s="10"/>
      <c r="T1260" s="1"/>
      <c r="U1260" s="1"/>
      <c r="V1260" s="1"/>
      <c r="W1260" s="1"/>
      <c r="X1260" s="1"/>
    </row>
    <row r="1261" spans="5:24">
      <c r="E1261" s="2"/>
      <c r="G1261" s="7" t="s">
        <v>701</v>
      </c>
      <c r="H1261" s="7" t="s">
        <v>984</v>
      </c>
      <c r="J1261" s="10"/>
      <c r="K1261" s="10"/>
      <c r="T1261" s="1"/>
      <c r="U1261" s="1"/>
      <c r="V1261" s="1"/>
      <c r="W1261" s="1"/>
      <c r="X1261" s="1"/>
    </row>
    <row r="1262" spans="5:24">
      <c r="E1262" s="2"/>
      <c r="G1262" s="7" t="s">
        <v>701</v>
      </c>
      <c r="H1262" s="7" t="s">
        <v>2028</v>
      </c>
      <c r="J1262" s="10"/>
      <c r="K1262" s="10"/>
      <c r="T1262" s="1"/>
      <c r="U1262" s="1"/>
      <c r="V1262" s="1"/>
      <c r="W1262" s="1"/>
      <c r="X1262" s="1"/>
    </row>
    <row r="1263" spans="5:24">
      <c r="E1263" s="2"/>
      <c r="G1263" s="7" t="s">
        <v>701</v>
      </c>
      <c r="H1263" s="7" t="s">
        <v>2029</v>
      </c>
      <c r="J1263" s="10"/>
      <c r="K1263" s="10"/>
      <c r="T1263" s="1"/>
      <c r="U1263" s="1"/>
      <c r="V1263" s="1"/>
      <c r="W1263" s="1"/>
      <c r="X1263" s="1"/>
    </row>
    <row r="1264" spans="5:24">
      <c r="E1264" s="2"/>
      <c r="G1264" s="7" t="s">
        <v>701</v>
      </c>
      <c r="H1264" s="7" t="s">
        <v>2030</v>
      </c>
      <c r="J1264" s="10"/>
      <c r="K1264" s="10"/>
      <c r="T1264" s="1"/>
      <c r="U1264" s="1"/>
      <c r="V1264" s="1"/>
      <c r="W1264" s="1"/>
      <c r="X1264" s="1"/>
    </row>
    <row r="1265" spans="5:24">
      <c r="E1265" s="2"/>
      <c r="G1265" s="7" t="s">
        <v>701</v>
      </c>
      <c r="H1265" s="7" t="s">
        <v>2031</v>
      </c>
      <c r="J1265" s="10"/>
      <c r="K1265" s="10"/>
      <c r="T1265" s="1"/>
      <c r="U1265" s="1"/>
      <c r="V1265" s="1"/>
      <c r="W1265" s="1"/>
      <c r="X1265" s="1"/>
    </row>
    <row r="1266" spans="5:24">
      <c r="E1266" s="2"/>
      <c r="G1266" s="7" t="s">
        <v>701</v>
      </c>
      <c r="H1266" s="7" t="s">
        <v>2032</v>
      </c>
      <c r="J1266" s="10"/>
      <c r="K1266" s="10"/>
      <c r="T1266" s="1"/>
      <c r="U1266" s="1"/>
      <c r="V1266" s="1"/>
      <c r="W1266" s="1"/>
      <c r="X1266" s="1"/>
    </row>
    <row r="1267" spans="5:24">
      <c r="E1267" s="2"/>
      <c r="G1267" s="7" t="s">
        <v>701</v>
      </c>
      <c r="H1267" s="7" t="s">
        <v>2033</v>
      </c>
      <c r="J1267" s="10"/>
      <c r="K1267" s="10"/>
      <c r="T1267" s="1"/>
      <c r="U1267" s="1"/>
      <c r="V1267" s="1"/>
      <c r="W1267" s="1"/>
      <c r="X1267" s="1"/>
    </row>
    <row r="1268" spans="5:24">
      <c r="E1268" s="2"/>
      <c r="G1268" s="7" t="s">
        <v>701</v>
      </c>
      <c r="H1268" s="7" t="s">
        <v>2034</v>
      </c>
      <c r="J1268" s="10"/>
      <c r="K1268" s="10"/>
      <c r="T1268" s="1"/>
      <c r="U1268" s="1"/>
      <c r="V1268" s="1"/>
      <c r="W1268" s="1"/>
      <c r="X1268" s="1"/>
    </row>
    <row r="1269" spans="5:24">
      <c r="E1269" s="2"/>
      <c r="G1269" s="7" t="s">
        <v>701</v>
      </c>
      <c r="H1269" s="7" t="s">
        <v>2035</v>
      </c>
      <c r="J1269" s="10"/>
      <c r="K1269" s="10"/>
      <c r="T1269" s="1"/>
      <c r="U1269" s="1"/>
      <c r="V1269" s="1"/>
      <c r="W1269" s="1"/>
      <c r="X1269" s="1"/>
    </row>
    <row r="1270" spans="5:24">
      <c r="E1270" s="2"/>
      <c r="G1270" s="7" t="s">
        <v>701</v>
      </c>
      <c r="H1270" s="7" t="s">
        <v>2036</v>
      </c>
      <c r="J1270" s="10"/>
      <c r="K1270" s="10"/>
      <c r="T1270" s="1"/>
      <c r="U1270" s="1"/>
      <c r="V1270" s="1"/>
      <c r="W1270" s="1"/>
      <c r="X1270" s="1"/>
    </row>
    <row r="1271" spans="5:24">
      <c r="E1271" s="2"/>
      <c r="G1271" s="7" t="s">
        <v>701</v>
      </c>
      <c r="H1271" s="7" t="s">
        <v>2037</v>
      </c>
      <c r="J1271" s="10"/>
      <c r="K1271" s="10"/>
      <c r="T1271" s="1"/>
      <c r="U1271" s="1"/>
      <c r="V1271" s="1"/>
      <c r="W1271" s="1"/>
      <c r="X1271" s="1"/>
    </row>
    <row r="1272" spans="5:24">
      <c r="E1272" s="2"/>
      <c r="G1272" s="7" t="s">
        <v>701</v>
      </c>
      <c r="H1272" s="7" t="s">
        <v>2038</v>
      </c>
      <c r="J1272" s="10"/>
      <c r="K1272" s="10"/>
      <c r="T1272" s="1"/>
      <c r="U1272" s="1"/>
      <c r="V1272" s="1"/>
      <c r="W1272" s="1"/>
      <c r="X1272" s="1"/>
    </row>
    <row r="1273" spans="5:24">
      <c r="E1273" s="2"/>
      <c r="G1273" s="7" t="s">
        <v>701</v>
      </c>
      <c r="H1273" s="7" t="s">
        <v>2039</v>
      </c>
      <c r="J1273" s="10"/>
      <c r="K1273" s="10"/>
      <c r="T1273" s="1"/>
      <c r="U1273" s="1"/>
      <c r="V1273" s="1"/>
      <c r="W1273" s="1"/>
      <c r="X1273" s="1"/>
    </row>
    <row r="1274" spans="5:24">
      <c r="E1274" s="2"/>
      <c r="G1274" s="7" t="s">
        <v>708</v>
      </c>
      <c r="H1274" s="7" t="s">
        <v>2040</v>
      </c>
      <c r="J1274" s="10"/>
      <c r="K1274" s="10"/>
      <c r="T1274" s="1"/>
      <c r="U1274" s="1"/>
      <c r="V1274" s="1"/>
      <c r="W1274" s="1"/>
      <c r="X1274" s="1"/>
    </row>
    <row r="1275" spans="5:24">
      <c r="E1275" s="2"/>
      <c r="G1275" s="7" t="s">
        <v>708</v>
      </c>
      <c r="H1275" s="7" t="s">
        <v>2041</v>
      </c>
      <c r="J1275" s="10"/>
      <c r="K1275" s="10"/>
      <c r="T1275" s="1"/>
      <c r="U1275" s="1"/>
      <c r="V1275" s="1"/>
      <c r="W1275" s="1"/>
      <c r="X1275" s="1"/>
    </row>
    <row r="1276" spans="5:24">
      <c r="E1276" s="2"/>
      <c r="G1276" s="7" t="s">
        <v>708</v>
      </c>
      <c r="H1276" s="7" t="s">
        <v>2042</v>
      </c>
      <c r="J1276" s="10"/>
      <c r="K1276" s="10"/>
      <c r="T1276" s="1"/>
      <c r="U1276" s="1"/>
      <c r="V1276" s="1"/>
      <c r="W1276" s="1"/>
      <c r="X1276" s="1"/>
    </row>
    <row r="1277" spans="5:24">
      <c r="E1277" s="2"/>
      <c r="G1277" s="7" t="s">
        <v>708</v>
      </c>
      <c r="H1277" s="7" t="s">
        <v>2043</v>
      </c>
      <c r="J1277" s="10"/>
      <c r="K1277" s="10"/>
      <c r="T1277" s="1"/>
      <c r="U1277" s="1"/>
      <c r="V1277" s="1"/>
      <c r="W1277" s="1"/>
      <c r="X1277" s="1"/>
    </row>
    <row r="1278" spans="5:24">
      <c r="E1278" s="2"/>
      <c r="G1278" s="7" t="s">
        <v>708</v>
      </c>
      <c r="H1278" s="7" t="s">
        <v>2044</v>
      </c>
      <c r="J1278" s="10"/>
      <c r="K1278" s="10"/>
      <c r="T1278" s="1"/>
      <c r="U1278" s="1"/>
      <c r="V1278" s="1"/>
      <c r="W1278" s="1"/>
      <c r="X1278" s="1"/>
    </row>
    <row r="1279" spans="5:24">
      <c r="E1279" s="2"/>
      <c r="G1279" s="7" t="s">
        <v>708</v>
      </c>
      <c r="H1279" s="7" t="s">
        <v>2045</v>
      </c>
      <c r="J1279" s="10"/>
      <c r="K1279" s="10"/>
      <c r="T1279" s="1"/>
      <c r="U1279" s="1"/>
      <c r="V1279" s="1"/>
      <c r="W1279" s="1"/>
      <c r="X1279" s="1"/>
    </row>
    <row r="1280" spans="5:24">
      <c r="E1280" s="2"/>
      <c r="G1280" s="7" t="s">
        <v>708</v>
      </c>
      <c r="H1280" s="7" t="s">
        <v>2046</v>
      </c>
      <c r="J1280" s="10"/>
      <c r="K1280" s="10"/>
      <c r="T1280" s="1"/>
      <c r="U1280" s="1"/>
      <c r="V1280" s="1"/>
      <c r="W1280" s="1"/>
      <c r="X1280" s="1"/>
    </row>
    <row r="1281" spans="5:24">
      <c r="E1281" s="2"/>
      <c r="G1281" s="7" t="s">
        <v>708</v>
      </c>
      <c r="H1281" s="7" t="s">
        <v>2047</v>
      </c>
      <c r="J1281" s="10"/>
      <c r="K1281" s="10"/>
      <c r="T1281" s="1"/>
      <c r="U1281" s="1"/>
      <c r="V1281" s="1"/>
      <c r="W1281" s="1"/>
      <c r="X1281" s="1"/>
    </row>
    <row r="1282" spans="5:24">
      <c r="E1282" s="2"/>
      <c r="G1282" s="7" t="s">
        <v>708</v>
      </c>
      <c r="H1282" s="7" t="s">
        <v>2048</v>
      </c>
      <c r="J1282" s="10"/>
      <c r="K1282" s="10"/>
      <c r="T1282" s="1"/>
      <c r="U1282" s="1"/>
      <c r="V1282" s="1"/>
      <c r="W1282" s="1"/>
      <c r="X1282" s="1"/>
    </row>
    <row r="1283" spans="5:24">
      <c r="E1283" s="2"/>
      <c r="G1283" s="7" t="s">
        <v>708</v>
      </c>
      <c r="H1283" s="7" t="s">
        <v>2049</v>
      </c>
      <c r="J1283" s="10"/>
      <c r="K1283" s="10"/>
      <c r="T1283" s="1"/>
      <c r="U1283" s="1"/>
      <c r="V1283" s="1"/>
      <c r="W1283" s="1"/>
      <c r="X1283" s="1"/>
    </row>
    <row r="1284" spans="5:24">
      <c r="E1284" s="2"/>
      <c r="G1284" s="7" t="s">
        <v>708</v>
      </c>
      <c r="H1284" s="7" t="s">
        <v>2050</v>
      </c>
      <c r="J1284" s="10"/>
      <c r="K1284" s="10"/>
      <c r="T1284" s="1"/>
      <c r="U1284" s="1"/>
      <c r="V1284" s="1"/>
      <c r="W1284" s="1"/>
      <c r="X1284" s="1"/>
    </row>
    <row r="1285" spans="5:24">
      <c r="E1285" s="2"/>
      <c r="G1285" s="7" t="s">
        <v>708</v>
      </c>
      <c r="H1285" s="7" t="s">
        <v>2051</v>
      </c>
      <c r="J1285" s="10"/>
      <c r="K1285" s="10"/>
      <c r="T1285" s="1"/>
      <c r="U1285" s="1"/>
      <c r="V1285" s="1"/>
      <c r="W1285" s="1"/>
      <c r="X1285" s="1"/>
    </row>
    <row r="1286" spans="5:24">
      <c r="E1286" s="2"/>
      <c r="G1286" s="7" t="s">
        <v>708</v>
      </c>
      <c r="H1286" s="7" t="s">
        <v>2052</v>
      </c>
      <c r="J1286" s="10"/>
      <c r="K1286" s="10"/>
      <c r="T1286" s="1"/>
      <c r="U1286" s="1"/>
      <c r="V1286" s="1"/>
      <c r="W1286" s="1"/>
      <c r="X1286" s="1"/>
    </row>
    <row r="1287" spans="5:24">
      <c r="E1287" s="2"/>
      <c r="G1287" s="7" t="s">
        <v>708</v>
      </c>
      <c r="H1287" s="7" t="s">
        <v>2053</v>
      </c>
      <c r="J1287" s="10"/>
      <c r="K1287" s="10"/>
      <c r="T1287" s="1"/>
      <c r="U1287" s="1"/>
      <c r="V1287" s="1"/>
      <c r="W1287" s="1"/>
      <c r="X1287" s="1"/>
    </row>
    <row r="1288" spans="5:24">
      <c r="E1288" s="2"/>
      <c r="G1288" s="7" t="s">
        <v>708</v>
      </c>
      <c r="H1288" s="7" t="s">
        <v>1142</v>
      </c>
      <c r="J1288" s="10"/>
      <c r="K1288" s="10"/>
      <c r="T1288" s="1"/>
      <c r="U1288" s="1"/>
      <c r="V1288" s="1"/>
      <c r="W1288" s="1"/>
      <c r="X1288" s="1"/>
    </row>
    <row r="1289" spans="5:24">
      <c r="E1289" s="2"/>
      <c r="G1289" s="7" t="s">
        <v>708</v>
      </c>
      <c r="H1289" s="7" t="s">
        <v>2054</v>
      </c>
      <c r="J1289" s="10"/>
      <c r="K1289" s="10"/>
      <c r="T1289" s="1"/>
      <c r="U1289" s="1"/>
      <c r="V1289" s="1"/>
      <c r="W1289" s="1"/>
      <c r="X1289" s="1"/>
    </row>
    <row r="1290" spans="5:24">
      <c r="E1290" s="2"/>
      <c r="G1290" s="7" t="s">
        <v>708</v>
      </c>
      <c r="H1290" s="7" t="s">
        <v>2055</v>
      </c>
      <c r="J1290" s="10"/>
      <c r="K1290" s="10"/>
      <c r="T1290" s="1"/>
      <c r="U1290" s="1"/>
      <c r="V1290" s="1"/>
      <c r="W1290" s="1"/>
      <c r="X1290" s="1"/>
    </row>
    <row r="1291" spans="5:24">
      <c r="E1291" s="2"/>
      <c r="G1291" s="7" t="s">
        <v>708</v>
      </c>
      <c r="H1291" s="7" t="s">
        <v>1955</v>
      </c>
      <c r="J1291" s="10"/>
      <c r="K1291" s="10"/>
      <c r="T1291" s="1"/>
      <c r="U1291" s="1"/>
      <c r="V1291" s="1"/>
      <c r="W1291" s="1"/>
      <c r="X1291" s="1"/>
    </row>
    <row r="1292" spans="5:24">
      <c r="E1292" s="2"/>
      <c r="G1292" s="7" t="s">
        <v>708</v>
      </c>
      <c r="H1292" s="7" t="s">
        <v>2056</v>
      </c>
      <c r="J1292" s="10"/>
      <c r="K1292" s="10"/>
      <c r="T1292" s="1"/>
      <c r="U1292" s="1"/>
      <c r="V1292" s="1"/>
      <c r="W1292" s="1"/>
      <c r="X1292" s="1"/>
    </row>
    <row r="1293" spans="5:24">
      <c r="E1293" s="2"/>
      <c r="G1293" s="7" t="s">
        <v>715</v>
      </c>
      <c r="H1293" s="7" t="s">
        <v>2057</v>
      </c>
      <c r="J1293" s="10"/>
      <c r="K1293" s="10"/>
      <c r="T1293" s="1"/>
      <c r="U1293" s="1"/>
      <c r="V1293" s="1"/>
      <c r="W1293" s="1"/>
      <c r="X1293" s="1"/>
    </row>
    <row r="1294" spans="5:24">
      <c r="E1294" s="2"/>
      <c r="G1294" s="7" t="s">
        <v>715</v>
      </c>
      <c r="H1294" s="7" t="s">
        <v>2058</v>
      </c>
      <c r="J1294" s="10"/>
      <c r="K1294" s="10"/>
      <c r="T1294" s="1"/>
      <c r="U1294" s="1"/>
      <c r="V1294" s="1"/>
      <c r="W1294" s="1"/>
      <c r="X1294" s="1"/>
    </row>
    <row r="1295" spans="5:24">
      <c r="E1295" s="2"/>
      <c r="G1295" s="7" t="s">
        <v>715</v>
      </c>
      <c r="H1295" s="7" t="s">
        <v>2059</v>
      </c>
      <c r="J1295" s="10"/>
      <c r="K1295" s="10"/>
      <c r="T1295" s="1"/>
      <c r="U1295" s="1"/>
      <c r="V1295" s="1"/>
      <c r="W1295" s="1"/>
      <c r="X1295" s="1"/>
    </row>
    <row r="1296" spans="5:24">
      <c r="E1296" s="2"/>
      <c r="G1296" s="7" t="s">
        <v>715</v>
      </c>
      <c r="H1296" s="7" t="s">
        <v>2060</v>
      </c>
      <c r="J1296" s="10"/>
      <c r="K1296" s="10"/>
      <c r="T1296" s="1"/>
      <c r="U1296" s="1"/>
      <c r="V1296" s="1"/>
      <c r="W1296" s="1"/>
      <c r="X1296" s="1"/>
    </row>
    <row r="1297" spans="5:24">
      <c r="E1297" s="2"/>
      <c r="G1297" s="7" t="s">
        <v>715</v>
      </c>
      <c r="H1297" s="7" t="s">
        <v>2061</v>
      </c>
      <c r="J1297" s="10"/>
      <c r="K1297" s="10"/>
      <c r="T1297" s="1"/>
      <c r="U1297" s="1"/>
      <c r="V1297" s="1"/>
      <c r="W1297" s="1"/>
      <c r="X1297" s="1"/>
    </row>
    <row r="1298" spans="5:24">
      <c r="E1298" s="2"/>
      <c r="G1298" s="7" t="s">
        <v>715</v>
      </c>
      <c r="H1298" s="7" t="s">
        <v>2062</v>
      </c>
      <c r="J1298" s="10"/>
      <c r="K1298" s="10"/>
      <c r="T1298" s="1"/>
      <c r="U1298" s="1"/>
      <c r="V1298" s="1"/>
      <c r="W1298" s="1"/>
      <c r="X1298" s="1"/>
    </row>
    <row r="1299" spans="5:24">
      <c r="E1299" s="2"/>
      <c r="G1299" s="7" t="s">
        <v>715</v>
      </c>
      <c r="H1299" s="7" t="s">
        <v>2063</v>
      </c>
      <c r="J1299" s="10"/>
      <c r="K1299" s="10"/>
      <c r="T1299" s="1"/>
      <c r="U1299" s="1"/>
      <c r="V1299" s="1"/>
      <c r="W1299" s="1"/>
      <c r="X1299" s="1"/>
    </row>
    <row r="1300" spans="5:24">
      <c r="E1300" s="2"/>
      <c r="G1300" s="7" t="s">
        <v>715</v>
      </c>
      <c r="H1300" s="7" t="s">
        <v>2064</v>
      </c>
      <c r="J1300" s="10"/>
      <c r="K1300" s="10"/>
      <c r="T1300" s="1"/>
      <c r="U1300" s="1"/>
      <c r="V1300" s="1"/>
      <c r="W1300" s="1"/>
      <c r="X1300" s="1"/>
    </row>
    <row r="1301" spans="5:24">
      <c r="E1301" s="2"/>
      <c r="G1301" s="7" t="s">
        <v>715</v>
      </c>
      <c r="H1301" s="7" t="s">
        <v>2065</v>
      </c>
      <c r="J1301" s="10"/>
      <c r="K1301" s="10"/>
      <c r="T1301" s="1"/>
      <c r="U1301" s="1"/>
      <c r="V1301" s="1"/>
      <c r="W1301" s="1"/>
      <c r="X1301" s="1"/>
    </row>
    <row r="1302" spans="5:24">
      <c r="E1302" s="2"/>
      <c r="G1302" s="7" t="s">
        <v>715</v>
      </c>
      <c r="H1302" s="7" t="s">
        <v>2066</v>
      </c>
      <c r="J1302" s="10"/>
      <c r="K1302" s="10"/>
      <c r="T1302" s="1"/>
      <c r="U1302" s="1"/>
      <c r="V1302" s="1"/>
      <c r="W1302" s="1"/>
      <c r="X1302" s="1"/>
    </row>
    <row r="1303" spans="5:24">
      <c r="E1303" s="2"/>
      <c r="G1303" s="7" t="s">
        <v>715</v>
      </c>
      <c r="H1303" s="7" t="s">
        <v>2067</v>
      </c>
      <c r="J1303" s="10"/>
      <c r="K1303" s="10"/>
      <c r="T1303" s="1"/>
      <c r="U1303" s="1"/>
      <c r="V1303" s="1"/>
      <c r="W1303" s="1"/>
      <c r="X1303" s="1"/>
    </row>
    <row r="1304" spans="5:24">
      <c r="E1304" s="2"/>
      <c r="G1304" s="7" t="s">
        <v>715</v>
      </c>
      <c r="H1304" s="7" t="s">
        <v>1327</v>
      </c>
      <c r="J1304" s="10"/>
      <c r="K1304" s="10"/>
      <c r="T1304" s="1"/>
      <c r="U1304" s="1"/>
      <c r="V1304" s="1"/>
      <c r="W1304" s="1"/>
      <c r="X1304" s="1"/>
    </row>
    <row r="1305" spans="5:24">
      <c r="E1305" s="2"/>
      <c r="G1305" s="7" t="s">
        <v>715</v>
      </c>
      <c r="H1305" s="7" t="s">
        <v>2068</v>
      </c>
      <c r="J1305" s="10"/>
      <c r="K1305" s="10"/>
      <c r="T1305" s="1"/>
      <c r="U1305" s="1"/>
      <c r="V1305" s="1"/>
      <c r="W1305" s="1"/>
      <c r="X1305" s="1"/>
    </row>
    <row r="1306" spans="5:24">
      <c r="E1306" s="2"/>
      <c r="G1306" s="7" t="s">
        <v>715</v>
      </c>
      <c r="H1306" s="7" t="s">
        <v>2069</v>
      </c>
      <c r="J1306" s="10"/>
      <c r="K1306" s="10"/>
      <c r="T1306" s="1"/>
      <c r="U1306" s="1"/>
      <c r="V1306" s="1"/>
      <c r="W1306" s="1"/>
      <c r="X1306" s="1"/>
    </row>
    <row r="1307" spans="5:24">
      <c r="E1307" s="2"/>
      <c r="G1307" s="7" t="s">
        <v>715</v>
      </c>
      <c r="H1307" s="7" t="s">
        <v>2070</v>
      </c>
      <c r="J1307" s="10"/>
      <c r="K1307" s="10"/>
      <c r="T1307" s="1"/>
      <c r="U1307" s="1"/>
      <c r="V1307" s="1"/>
      <c r="W1307" s="1"/>
      <c r="X1307" s="1"/>
    </row>
    <row r="1308" spans="5:24">
      <c r="E1308" s="2"/>
      <c r="G1308" s="7" t="s">
        <v>715</v>
      </c>
      <c r="H1308" s="7" t="s">
        <v>2071</v>
      </c>
      <c r="J1308" s="10"/>
      <c r="K1308" s="10"/>
      <c r="T1308" s="1"/>
      <c r="U1308" s="1"/>
      <c r="V1308" s="1"/>
      <c r="W1308" s="1"/>
      <c r="X1308" s="1"/>
    </row>
    <row r="1309" spans="5:24">
      <c r="E1309" s="2"/>
      <c r="G1309" s="7" t="s">
        <v>715</v>
      </c>
      <c r="H1309" s="7" t="s">
        <v>2072</v>
      </c>
      <c r="J1309" s="10"/>
      <c r="K1309" s="10"/>
      <c r="T1309" s="1"/>
      <c r="U1309" s="1"/>
      <c r="V1309" s="1"/>
      <c r="W1309" s="1"/>
      <c r="X1309" s="1"/>
    </row>
    <row r="1310" spans="5:24">
      <c r="E1310" s="2"/>
      <c r="G1310" s="7" t="s">
        <v>715</v>
      </c>
      <c r="H1310" s="7" t="s">
        <v>2073</v>
      </c>
      <c r="J1310" s="10"/>
      <c r="K1310" s="10"/>
      <c r="T1310" s="1"/>
      <c r="U1310" s="1"/>
      <c r="V1310" s="1"/>
      <c r="W1310" s="1"/>
      <c r="X1310" s="1"/>
    </row>
    <row r="1311" spans="5:24">
      <c r="E1311" s="2"/>
      <c r="G1311" s="7" t="s">
        <v>715</v>
      </c>
      <c r="H1311" s="7" t="s">
        <v>2074</v>
      </c>
      <c r="J1311" s="10"/>
      <c r="K1311" s="10"/>
      <c r="T1311" s="1"/>
      <c r="U1311" s="1"/>
      <c r="V1311" s="1"/>
      <c r="W1311" s="1"/>
      <c r="X1311" s="1"/>
    </row>
    <row r="1312" spans="5:24">
      <c r="E1312" s="2"/>
      <c r="G1312" s="7" t="s">
        <v>721</v>
      </c>
      <c r="H1312" s="7" t="s">
        <v>1549</v>
      </c>
      <c r="J1312" s="10"/>
      <c r="K1312" s="10"/>
      <c r="T1312" s="1"/>
      <c r="U1312" s="1"/>
      <c r="V1312" s="1"/>
      <c r="W1312" s="1"/>
      <c r="X1312" s="1"/>
    </row>
    <row r="1313" spans="5:24">
      <c r="E1313" s="2"/>
      <c r="G1313" s="7" t="s">
        <v>721</v>
      </c>
      <c r="H1313" s="7" t="s">
        <v>2075</v>
      </c>
      <c r="J1313" s="10"/>
      <c r="K1313" s="10"/>
      <c r="T1313" s="1"/>
      <c r="U1313" s="1"/>
      <c r="V1313" s="1"/>
      <c r="W1313" s="1"/>
      <c r="X1313" s="1"/>
    </row>
    <row r="1314" spans="5:24">
      <c r="E1314" s="2"/>
      <c r="G1314" s="7" t="s">
        <v>721</v>
      </c>
      <c r="H1314" s="7" t="s">
        <v>2076</v>
      </c>
      <c r="J1314" s="10"/>
      <c r="K1314" s="10"/>
      <c r="T1314" s="1"/>
      <c r="U1314" s="1"/>
      <c r="V1314" s="1"/>
      <c r="W1314" s="1"/>
      <c r="X1314" s="1"/>
    </row>
    <row r="1315" spans="5:24">
      <c r="E1315" s="2"/>
      <c r="G1315" s="7" t="s">
        <v>721</v>
      </c>
      <c r="H1315" s="7" t="s">
        <v>2077</v>
      </c>
      <c r="J1315" s="10"/>
      <c r="K1315" s="10"/>
      <c r="T1315" s="1"/>
      <c r="U1315" s="1"/>
      <c r="V1315" s="1"/>
      <c r="W1315" s="1"/>
      <c r="X1315" s="1"/>
    </row>
    <row r="1316" spans="5:24">
      <c r="E1316" s="2"/>
      <c r="G1316" s="7" t="s">
        <v>721</v>
      </c>
      <c r="H1316" s="7" t="s">
        <v>2078</v>
      </c>
      <c r="J1316" s="10"/>
      <c r="K1316" s="10"/>
      <c r="T1316" s="1"/>
      <c r="U1316" s="1"/>
      <c r="V1316" s="1"/>
      <c r="W1316" s="1"/>
      <c r="X1316" s="1"/>
    </row>
    <row r="1317" spans="5:24">
      <c r="E1317" s="2"/>
      <c r="G1317" s="7" t="s">
        <v>721</v>
      </c>
      <c r="H1317" s="7" t="s">
        <v>2079</v>
      </c>
      <c r="J1317" s="10"/>
      <c r="K1317" s="10"/>
      <c r="T1317" s="1"/>
      <c r="U1317" s="1"/>
      <c r="V1317" s="1"/>
      <c r="W1317" s="1"/>
      <c r="X1317" s="1"/>
    </row>
    <row r="1318" spans="5:24">
      <c r="E1318" s="2"/>
      <c r="G1318" s="7" t="s">
        <v>721</v>
      </c>
      <c r="H1318" s="7" t="s">
        <v>2080</v>
      </c>
      <c r="J1318" s="10"/>
      <c r="K1318" s="10"/>
      <c r="T1318" s="1"/>
      <c r="U1318" s="1"/>
      <c r="V1318" s="1"/>
      <c r="W1318" s="1"/>
      <c r="X1318" s="1"/>
    </row>
    <row r="1319" spans="5:24">
      <c r="E1319" s="2"/>
      <c r="G1319" s="7" t="s">
        <v>721</v>
      </c>
      <c r="H1319" s="7" t="s">
        <v>2081</v>
      </c>
      <c r="J1319" s="10"/>
      <c r="K1319" s="10"/>
      <c r="T1319" s="1"/>
      <c r="U1319" s="1"/>
      <c r="V1319" s="1"/>
      <c r="W1319" s="1"/>
      <c r="X1319" s="1"/>
    </row>
    <row r="1320" spans="5:24">
      <c r="E1320" s="2"/>
      <c r="G1320" s="7" t="s">
        <v>721</v>
      </c>
      <c r="H1320" s="7" t="s">
        <v>2082</v>
      </c>
      <c r="J1320" s="10"/>
      <c r="K1320" s="10"/>
      <c r="T1320" s="1"/>
      <c r="U1320" s="1"/>
      <c r="V1320" s="1"/>
      <c r="W1320" s="1"/>
      <c r="X1320" s="1"/>
    </row>
    <row r="1321" spans="5:24">
      <c r="E1321" s="2"/>
      <c r="G1321" s="7" t="s">
        <v>721</v>
      </c>
      <c r="H1321" s="7" t="s">
        <v>2083</v>
      </c>
      <c r="J1321" s="10"/>
      <c r="K1321" s="10"/>
      <c r="T1321" s="1"/>
      <c r="U1321" s="1"/>
      <c r="V1321" s="1"/>
      <c r="W1321" s="1"/>
      <c r="X1321" s="1"/>
    </row>
    <row r="1322" spans="5:24">
      <c r="E1322" s="2"/>
      <c r="G1322" s="7" t="s">
        <v>721</v>
      </c>
      <c r="H1322" s="7" t="s">
        <v>2084</v>
      </c>
      <c r="J1322" s="10"/>
      <c r="K1322" s="10"/>
      <c r="T1322" s="1"/>
      <c r="U1322" s="1"/>
      <c r="V1322" s="1"/>
      <c r="W1322" s="1"/>
      <c r="X1322" s="1"/>
    </row>
    <row r="1323" spans="5:24">
      <c r="E1323" s="2"/>
      <c r="G1323" s="7" t="s">
        <v>721</v>
      </c>
      <c r="H1323" s="7" t="s">
        <v>2085</v>
      </c>
      <c r="J1323" s="10"/>
      <c r="K1323" s="10"/>
      <c r="T1323" s="1"/>
      <c r="U1323" s="1"/>
      <c r="V1323" s="1"/>
      <c r="W1323" s="1"/>
      <c r="X1323" s="1"/>
    </row>
    <row r="1324" spans="5:24">
      <c r="E1324" s="2"/>
      <c r="G1324" s="7" t="s">
        <v>721</v>
      </c>
      <c r="H1324" s="7" t="s">
        <v>2086</v>
      </c>
      <c r="J1324" s="10"/>
      <c r="K1324" s="10"/>
      <c r="T1324" s="1"/>
      <c r="U1324" s="1"/>
      <c r="V1324" s="1"/>
      <c r="W1324" s="1"/>
      <c r="X1324" s="1"/>
    </row>
    <row r="1325" spans="5:24">
      <c r="E1325" s="2"/>
      <c r="G1325" s="7" t="s">
        <v>721</v>
      </c>
      <c r="H1325" s="7" t="s">
        <v>2087</v>
      </c>
      <c r="J1325" s="10"/>
      <c r="K1325" s="10"/>
      <c r="T1325" s="1"/>
      <c r="U1325" s="1"/>
      <c r="V1325" s="1"/>
      <c r="W1325" s="1"/>
      <c r="X1325" s="1"/>
    </row>
    <row r="1326" spans="5:24">
      <c r="E1326" s="2"/>
      <c r="G1326" s="7" t="s">
        <v>721</v>
      </c>
      <c r="H1326" s="7" t="s">
        <v>2088</v>
      </c>
      <c r="J1326" s="10"/>
      <c r="K1326" s="10"/>
      <c r="T1326" s="1"/>
      <c r="U1326" s="1"/>
      <c r="V1326" s="1"/>
      <c r="W1326" s="1"/>
      <c r="X1326" s="1"/>
    </row>
    <row r="1327" spans="5:24">
      <c r="E1327" s="2"/>
      <c r="G1327" s="7" t="s">
        <v>721</v>
      </c>
      <c r="H1327" s="7" t="s">
        <v>2089</v>
      </c>
      <c r="J1327" s="10"/>
      <c r="K1327" s="10"/>
      <c r="T1327" s="1"/>
      <c r="U1327" s="1"/>
      <c r="V1327" s="1"/>
      <c r="W1327" s="1"/>
      <c r="X1327" s="1"/>
    </row>
    <row r="1328" spans="5:24">
      <c r="E1328" s="2"/>
      <c r="G1328" s="7" t="s">
        <v>721</v>
      </c>
      <c r="H1328" s="7" t="s">
        <v>2090</v>
      </c>
      <c r="J1328" s="10"/>
      <c r="K1328" s="10"/>
      <c r="T1328" s="1"/>
      <c r="U1328" s="1"/>
      <c r="V1328" s="1"/>
      <c r="W1328" s="1"/>
      <c r="X1328" s="1"/>
    </row>
    <row r="1329" spans="5:24">
      <c r="E1329" s="2"/>
      <c r="G1329" s="7" t="s">
        <v>721</v>
      </c>
      <c r="H1329" s="7" t="s">
        <v>2091</v>
      </c>
      <c r="J1329" s="10"/>
      <c r="K1329" s="10"/>
      <c r="T1329" s="1"/>
      <c r="U1329" s="1"/>
      <c r="V1329" s="1"/>
      <c r="W1329" s="1"/>
      <c r="X1329" s="1"/>
    </row>
    <row r="1330" spans="5:24">
      <c r="E1330" s="2"/>
      <c r="G1330" s="7" t="s">
        <v>721</v>
      </c>
      <c r="H1330" s="7" t="s">
        <v>2092</v>
      </c>
      <c r="J1330" s="10"/>
      <c r="K1330" s="10"/>
      <c r="T1330" s="1"/>
      <c r="U1330" s="1"/>
      <c r="V1330" s="1"/>
      <c r="W1330" s="1"/>
      <c r="X1330" s="1"/>
    </row>
    <row r="1331" spans="5:24">
      <c r="E1331" s="2"/>
      <c r="G1331" s="7" t="s">
        <v>721</v>
      </c>
      <c r="H1331" s="7" t="s">
        <v>2093</v>
      </c>
      <c r="J1331" s="10"/>
      <c r="K1331" s="10"/>
      <c r="T1331" s="1"/>
      <c r="U1331" s="1"/>
      <c r="V1331" s="1"/>
      <c r="W1331" s="1"/>
      <c r="X1331" s="1"/>
    </row>
    <row r="1332" spans="5:24">
      <c r="E1332" s="2"/>
      <c r="G1332" s="7" t="s">
        <v>721</v>
      </c>
      <c r="H1332" s="7" t="s">
        <v>2094</v>
      </c>
      <c r="J1332" s="10"/>
      <c r="K1332" s="10"/>
      <c r="T1332" s="1"/>
      <c r="U1332" s="1"/>
      <c r="V1332" s="1"/>
      <c r="W1332" s="1"/>
      <c r="X1332" s="1"/>
    </row>
    <row r="1333" spans="5:24">
      <c r="E1333" s="2"/>
      <c r="G1333" s="7" t="s">
        <v>721</v>
      </c>
      <c r="H1333" s="7" t="s">
        <v>2095</v>
      </c>
      <c r="J1333" s="10"/>
      <c r="K1333" s="10"/>
      <c r="T1333" s="1"/>
      <c r="U1333" s="1"/>
      <c r="V1333" s="1"/>
      <c r="W1333" s="1"/>
      <c r="X1333" s="1"/>
    </row>
    <row r="1334" spans="5:24">
      <c r="E1334" s="2"/>
      <c r="G1334" s="7" t="s">
        <v>721</v>
      </c>
      <c r="H1334" s="7" t="s">
        <v>2096</v>
      </c>
      <c r="J1334" s="10"/>
      <c r="K1334" s="10"/>
      <c r="T1334" s="1"/>
      <c r="U1334" s="1"/>
      <c r="V1334" s="1"/>
      <c r="W1334" s="1"/>
      <c r="X1334" s="1"/>
    </row>
    <row r="1335" spans="5:24">
      <c r="E1335" s="2"/>
      <c r="G1335" s="7" t="s">
        <v>721</v>
      </c>
      <c r="H1335" s="7" t="s">
        <v>2097</v>
      </c>
      <c r="J1335" s="10"/>
      <c r="K1335" s="10"/>
      <c r="T1335" s="1"/>
      <c r="U1335" s="1"/>
      <c r="V1335" s="1"/>
      <c r="W1335" s="1"/>
      <c r="X1335" s="1"/>
    </row>
    <row r="1336" spans="5:24">
      <c r="E1336" s="2"/>
      <c r="G1336" s="7" t="s">
        <v>721</v>
      </c>
      <c r="H1336" s="7" t="s">
        <v>2098</v>
      </c>
      <c r="J1336" s="10"/>
      <c r="K1336" s="10"/>
      <c r="T1336" s="1"/>
      <c r="U1336" s="1"/>
      <c r="V1336" s="1"/>
      <c r="W1336" s="1"/>
      <c r="X1336" s="1"/>
    </row>
    <row r="1337" spans="5:24">
      <c r="E1337" s="2"/>
      <c r="G1337" s="7" t="s">
        <v>721</v>
      </c>
      <c r="H1337" s="7" t="s">
        <v>2099</v>
      </c>
      <c r="J1337" s="10"/>
      <c r="K1337" s="10"/>
      <c r="T1337" s="1"/>
      <c r="U1337" s="1"/>
      <c r="V1337" s="1"/>
      <c r="W1337" s="1"/>
      <c r="X1337" s="1"/>
    </row>
    <row r="1338" spans="5:24">
      <c r="E1338" s="2"/>
      <c r="G1338" s="7" t="s">
        <v>721</v>
      </c>
      <c r="H1338" s="7" t="s">
        <v>2100</v>
      </c>
      <c r="J1338" s="10"/>
      <c r="K1338" s="10"/>
      <c r="T1338" s="1"/>
      <c r="U1338" s="1"/>
      <c r="V1338" s="1"/>
      <c r="W1338" s="1"/>
      <c r="X1338" s="1"/>
    </row>
    <row r="1339" spans="5:24">
      <c r="E1339" s="2"/>
      <c r="G1339" s="7" t="s">
        <v>725</v>
      </c>
      <c r="H1339" s="7" t="s">
        <v>974</v>
      </c>
      <c r="J1339" s="10"/>
      <c r="K1339" s="10"/>
      <c r="T1339" s="1"/>
      <c r="U1339" s="1"/>
      <c r="V1339" s="1"/>
      <c r="W1339" s="1"/>
      <c r="X1339" s="1"/>
    </row>
    <row r="1340" spans="5:24">
      <c r="E1340" s="2"/>
      <c r="G1340" s="7" t="s">
        <v>725</v>
      </c>
      <c r="H1340" s="7" t="s">
        <v>2101</v>
      </c>
      <c r="J1340" s="10"/>
      <c r="K1340" s="10"/>
      <c r="T1340" s="1"/>
      <c r="U1340" s="1"/>
      <c r="V1340" s="1"/>
      <c r="W1340" s="1"/>
      <c r="X1340" s="1"/>
    </row>
    <row r="1341" spans="5:24">
      <c r="E1341" s="2"/>
      <c r="G1341" s="7" t="s">
        <v>725</v>
      </c>
      <c r="H1341" s="7" t="s">
        <v>2102</v>
      </c>
      <c r="J1341" s="10"/>
      <c r="K1341" s="10"/>
      <c r="T1341" s="1"/>
      <c r="U1341" s="1"/>
      <c r="V1341" s="1"/>
      <c r="W1341" s="1"/>
      <c r="X1341" s="1"/>
    </row>
    <row r="1342" spans="5:24">
      <c r="E1342" s="2"/>
      <c r="G1342" s="7" t="s">
        <v>725</v>
      </c>
      <c r="H1342" s="7" t="s">
        <v>2103</v>
      </c>
      <c r="J1342" s="10"/>
      <c r="K1342" s="10"/>
      <c r="T1342" s="1"/>
      <c r="U1342" s="1"/>
      <c r="V1342" s="1"/>
      <c r="W1342" s="1"/>
      <c r="X1342" s="1"/>
    </row>
    <row r="1343" spans="5:24">
      <c r="E1343" s="2"/>
      <c r="G1343" s="7" t="s">
        <v>725</v>
      </c>
      <c r="H1343" s="7" t="s">
        <v>2104</v>
      </c>
      <c r="J1343" s="10"/>
      <c r="K1343" s="10"/>
      <c r="T1343" s="1"/>
      <c r="U1343" s="1"/>
      <c r="V1343" s="1"/>
      <c r="W1343" s="1"/>
      <c r="X1343" s="1"/>
    </row>
    <row r="1344" spans="5:24">
      <c r="E1344" s="2"/>
      <c r="G1344" s="7" t="s">
        <v>725</v>
      </c>
      <c r="H1344" s="7" t="s">
        <v>2105</v>
      </c>
      <c r="J1344" s="10"/>
      <c r="K1344" s="10"/>
      <c r="T1344" s="1"/>
      <c r="U1344" s="1"/>
      <c r="V1344" s="1"/>
      <c r="W1344" s="1"/>
      <c r="X1344" s="1"/>
    </row>
    <row r="1345" spans="5:24">
      <c r="E1345" s="2"/>
      <c r="G1345" s="7" t="s">
        <v>725</v>
      </c>
      <c r="H1345" s="7" t="s">
        <v>1680</v>
      </c>
      <c r="J1345" s="10"/>
      <c r="K1345" s="10"/>
      <c r="T1345" s="1"/>
      <c r="U1345" s="1"/>
      <c r="V1345" s="1"/>
      <c r="W1345" s="1"/>
      <c r="X1345" s="1"/>
    </row>
    <row r="1346" spans="5:24">
      <c r="E1346" s="2"/>
      <c r="G1346" s="7" t="s">
        <v>725</v>
      </c>
      <c r="H1346" s="7" t="s">
        <v>2106</v>
      </c>
      <c r="J1346" s="10"/>
      <c r="K1346" s="10"/>
      <c r="T1346" s="1"/>
      <c r="U1346" s="1"/>
      <c r="V1346" s="1"/>
      <c r="W1346" s="1"/>
      <c r="X1346" s="1"/>
    </row>
    <row r="1347" spans="5:24">
      <c r="E1347" s="2"/>
      <c r="G1347" s="7" t="s">
        <v>725</v>
      </c>
      <c r="H1347" s="7" t="s">
        <v>2107</v>
      </c>
      <c r="J1347" s="10"/>
      <c r="K1347" s="10"/>
      <c r="T1347" s="1"/>
      <c r="U1347" s="1"/>
      <c r="V1347" s="1"/>
      <c r="W1347" s="1"/>
      <c r="X1347" s="1"/>
    </row>
    <row r="1348" spans="5:24">
      <c r="E1348" s="2"/>
      <c r="G1348" s="7" t="s">
        <v>725</v>
      </c>
      <c r="H1348" s="7" t="s">
        <v>2108</v>
      </c>
      <c r="J1348" s="10"/>
      <c r="K1348" s="10"/>
      <c r="T1348" s="1"/>
      <c r="U1348" s="1"/>
      <c r="V1348" s="1"/>
      <c r="W1348" s="1"/>
      <c r="X1348" s="1"/>
    </row>
    <row r="1349" spans="5:24">
      <c r="E1349" s="2"/>
      <c r="G1349" s="7" t="s">
        <v>725</v>
      </c>
      <c r="H1349" s="7" t="s">
        <v>1550</v>
      </c>
      <c r="J1349" s="10"/>
      <c r="K1349" s="10"/>
      <c r="T1349" s="1"/>
      <c r="U1349" s="1"/>
      <c r="V1349" s="1"/>
      <c r="W1349" s="1"/>
      <c r="X1349" s="1"/>
    </row>
    <row r="1350" spans="5:24">
      <c r="E1350" s="2"/>
      <c r="G1350" s="7" t="s">
        <v>725</v>
      </c>
      <c r="H1350" s="7" t="s">
        <v>1552</v>
      </c>
      <c r="J1350" s="10"/>
      <c r="K1350" s="10"/>
      <c r="T1350" s="1"/>
      <c r="U1350" s="1"/>
      <c r="V1350" s="1"/>
      <c r="W1350" s="1"/>
      <c r="X1350" s="1"/>
    </row>
    <row r="1351" spans="5:24">
      <c r="E1351" s="2"/>
      <c r="G1351" s="7" t="s">
        <v>725</v>
      </c>
      <c r="H1351" s="7" t="s">
        <v>2109</v>
      </c>
      <c r="J1351" s="10"/>
      <c r="K1351" s="10"/>
      <c r="T1351" s="1"/>
      <c r="U1351" s="1"/>
      <c r="V1351" s="1"/>
      <c r="W1351" s="1"/>
      <c r="X1351" s="1"/>
    </row>
    <row r="1352" spans="5:24">
      <c r="E1352" s="2"/>
      <c r="G1352" s="7" t="s">
        <v>725</v>
      </c>
      <c r="H1352" s="7" t="s">
        <v>2110</v>
      </c>
      <c r="J1352" s="10"/>
      <c r="K1352" s="10"/>
      <c r="T1352" s="1"/>
      <c r="U1352" s="1"/>
      <c r="V1352" s="1"/>
      <c r="W1352" s="1"/>
      <c r="X1352" s="1"/>
    </row>
    <row r="1353" spans="5:24">
      <c r="E1353" s="2"/>
      <c r="G1353" s="7" t="s">
        <v>725</v>
      </c>
      <c r="H1353" s="7" t="s">
        <v>976</v>
      </c>
      <c r="J1353" s="10"/>
      <c r="K1353" s="10"/>
      <c r="T1353" s="1"/>
      <c r="U1353" s="1"/>
      <c r="V1353" s="1"/>
      <c r="W1353" s="1"/>
      <c r="X1353" s="1"/>
    </row>
    <row r="1354" spans="5:24">
      <c r="E1354" s="2"/>
      <c r="G1354" s="7" t="s">
        <v>725</v>
      </c>
      <c r="H1354" s="7" t="s">
        <v>1554</v>
      </c>
      <c r="J1354" s="10"/>
      <c r="K1354" s="10"/>
      <c r="T1354" s="1"/>
      <c r="U1354" s="1"/>
      <c r="V1354" s="1"/>
      <c r="W1354" s="1"/>
      <c r="X1354" s="1"/>
    </row>
    <row r="1355" spans="5:24">
      <c r="E1355" s="2"/>
      <c r="G1355" s="7" t="s">
        <v>725</v>
      </c>
      <c r="H1355" s="7" t="s">
        <v>2111</v>
      </c>
      <c r="J1355" s="10"/>
      <c r="K1355" s="10"/>
      <c r="T1355" s="1"/>
      <c r="U1355" s="1"/>
      <c r="V1355" s="1"/>
      <c r="W1355" s="1"/>
      <c r="X1355" s="1"/>
    </row>
    <row r="1356" spans="5:24">
      <c r="E1356" s="2"/>
      <c r="G1356" s="7" t="s">
        <v>725</v>
      </c>
      <c r="H1356" s="7" t="s">
        <v>1558</v>
      </c>
      <c r="J1356" s="10"/>
      <c r="K1356" s="10"/>
      <c r="T1356" s="1"/>
      <c r="U1356" s="1"/>
      <c r="V1356" s="1"/>
      <c r="W1356" s="1"/>
      <c r="X1356" s="1"/>
    </row>
    <row r="1357" spans="5:24">
      <c r="E1357" s="2"/>
      <c r="G1357" s="7" t="s">
        <v>725</v>
      </c>
      <c r="H1357" s="7" t="s">
        <v>2112</v>
      </c>
      <c r="J1357" s="10"/>
      <c r="K1357" s="10"/>
      <c r="T1357" s="1"/>
      <c r="U1357" s="1"/>
      <c r="V1357" s="1"/>
      <c r="W1357" s="1"/>
      <c r="X1357" s="1"/>
    </row>
    <row r="1358" spans="5:24">
      <c r="E1358" s="2"/>
      <c r="G1358" s="7" t="s">
        <v>725</v>
      </c>
      <c r="H1358" s="7" t="s">
        <v>2113</v>
      </c>
      <c r="J1358" s="10"/>
      <c r="K1358" s="10"/>
      <c r="T1358" s="1"/>
      <c r="U1358" s="1"/>
      <c r="V1358" s="1"/>
      <c r="W1358" s="1"/>
      <c r="X1358" s="1"/>
    </row>
    <row r="1359" spans="5:24">
      <c r="E1359" s="2"/>
      <c r="G1359" s="7" t="s">
        <v>725</v>
      </c>
      <c r="H1359" s="7" t="s">
        <v>2114</v>
      </c>
      <c r="J1359" s="10"/>
      <c r="K1359" s="10"/>
      <c r="T1359" s="1"/>
      <c r="U1359" s="1"/>
      <c r="V1359" s="1"/>
      <c r="W1359" s="1"/>
      <c r="X1359" s="1"/>
    </row>
    <row r="1360" spans="5:24">
      <c r="E1360" s="2"/>
      <c r="G1360" s="7" t="s">
        <v>725</v>
      </c>
      <c r="H1360" s="7" t="s">
        <v>2115</v>
      </c>
      <c r="J1360" s="10"/>
      <c r="K1360" s="10"/>
      <c r="T1360" s="1"/>
      <c r="U1360" s="1"/>
      <c r="V1360" s="1"/>
      <c r="W1360" s="1"/>
      <c r="X1360" s="1"/>
    </row>
    <row r="1361" spans="5:24">
      <c r="E1361" s="2"/>
      <c r="G1361" s="7" t="s">
        <v>725</v>
      </c>
      <c r="H1361" s="7" t="s">
        <v>2116</v>
      </c>
      <c r="J1361" s="10"/>
      <c r="K1361" s="10"/>
      <c r="T1361" s="1"/>
      <c r="U1361" s="1"/>
      <c r="V1361" s="1"/>
      <c r="W1361" s="1"/>
      <c r="X1361" s="1"/>
    </row>
    <row r="1362" spans="5:24">
      <c r="E1362" s="2"/>
      <c r="G1362" s="7" t="s">
        <v>730</v>
      </c>
      <c r="H1362" s="7" t="s">
        <v>2117</v>
      </c>
      <c r="J1362" s="10"/>
      <c r="K1362" s="10"/>
      <c r="T1362" s="1"/>
      <c r="U1362" s="1"/>
      <c r="V1362" s="1"/>
      <c r="W1362" s="1"/>
      <c r="X1362" s="1"/>
    </row>
    <row r="1363" spans="5:24">
      <c r="E1363" s="2"/>
      <c r="G1363" s="7" t="s">
        <v>730</v>
      </c>
      <c r="H1363" s="7" t="s">
        <v>2118</v>
      </c>
      <c r="J1363" s="10"/>
      <c r="K1363" s="10"/>
      <c r="T1363" s="1"/>
      <c r="U1363" s="1"/>
      <c r="V1363" s="1"/>
      <c r="W1363" s="1"/>
      <c r="X1363" s="1"/>
    </row>
    <row r="1364" spans="5:24">
      <c r="E1364" s="2"/>
      <c r="G1364" s="7" t="s">
        <v>730</v>
      </c>
      <c r="H1364" s="7" t="s">
        <v>2119</v>
      </c>
      <c r="J1364" s="10"/>
      <c r="K1364" s="10"/>
      <c r="T1364" s="1"/>
      <c r="U1364" s="1"/>
      <c r="V1364" s="1"/>
      <c r="W1364" s="1"/>
      <c r="X1364" s="1"/>
    </row>
    <row r="1365" spans="5:24">
      <c r="E1365" s="2"/>
      <c r="G1365" s="7" t="s">
        <v>730</v>
      </c>
      <c r="H1365" s="7" t="s">
        <v>2120</v>
      </c>
      <c r="J1365" s="10"/>
      <c r="K1365" s="10"/>
      <c r="T1365" s="1"/>
      <c r="U1365" s="1"/>
      <c r="V1365" s="1"/>
      <c r="W1365" s="1"/>
      <c r="X1365" s="1"/>
    </row>
    <row r="1366" spans="5:24">
      <c r="E1366" s="2"/>
      <c r="G1366" s="7" t="s">
        <v>730</v>
      </c>
      <c r="H1366" s="7" t="s">
        <v>2121</v>
      </c>
      <c r="J1366" s="10"/>
      <c r="K1366" s="10"/>
      <c r="T1366" s="1"/>
      <c r="U1366" s="1"/>
      <c r="V1366" s="1"/>
      <c r="W1366" s="1"/>
      <c r="X1366" s="1"/>
    </row>
    <row r="1367" spans="5:24">
      <c r="E1367" s="2"/>
      <c r="G1367" s="7" t="s">
        <v>730</v>
      </c>
      <c r="H1367" s="7" t="s">
        <v>2122</v>
      </c>
      <c r="J1367" s="10"/>
      <c r="K1367" s="10"/>
      <c r="T1367" s="1"/>
      <c r="U1367" s="1"/>
      <c r="V1367" s="1"/>
      <c r="W1367" s="1"/>
      <c r="X1367" s="1"/>
    </row>
    <row r="1368" spans="5:24">
      <c r="E1368" s="2"/>
      <c r="G1368" s="7" t="s">
        <v>730</v>
      </c>
      <c r="H1368" s="7" t="s">
        <v>2123</v>
      </c>
      <c r="J1368" s="10"/>
      <c r="K1368" s="10"/>
      <c r="T1368" s="1"/>
      <c r="U1368" s="1"/>
      <c r="V1368" s="1"/>
      <c r="W1368" s="1"/>
      <c r="X1368" s="1"/>
    </row>
    <row r="1369" spans="5:24">
      <c r="E1369" s="2"/>
      <c r="G1369" s="7" t="s">
        <v>730</v>
      </c>
      <c r="H1369" s="7" t="s">
        <v>2124</v>
      </c>
      <c r="J1369" s="10"/>
      <c r="K1369" s="10"/>
      <c r="T1369" s="1"/>
      <c r="U1369" s="1"/>
      <c r="V1369" s="1"/>
      <c r="W1369" s="1"/>
      <c r="X1369" s="1"/>
    </row>
    <row r="1370" spans="5:24">
      <c r="E1370" s="2"/>
      <c r="G1370" s="7" t="s">
        <v>730</v>
      </c>
      <c r="H1370" s="7" t="s">
        <v>2125</v>
      </c>
      <c r="J1370" s="10"/>
      <c r="K1370" s="10"/>
      <c r="T1370" s="1"/>
      <c r="U1370" s="1"/>
      <c r="V1370" s="1"/>
      <c r="W1370" s="1"/>
      <c r="X1370" s="1"/>
    </row>
    <row r="1371" spans="5:24">
      <c r="E1371" s="2"/>
      <c r="G1371" s="7" t="s">
        <v>730</v>
      </c>
      <c r="H1371" s="7" t="s">
        <v>2126</v>
      </c>
      <c r="J1371" s="10"/>
      <c r="K1371" s="10"/>
      <c r="T1371" s="1"/>
      <c r="U1371" s="1"/>
      <c r="V1371" s="1"/>
      <c r="W1371" s="1"/>
      <c r="X1371" s="1"/>
    </row>
    <row r="1372" spans="5:24">
      <c r="E1372" s="2"/>
      <c r="G1372" s="7" t="s">
        <v>730</v>
      </c>
      <c r="H1372" s="7" t="s">
        <v>2127</v>
      </c>
      <c r="J1372" s="10"/>
      <c r="K1372" s="10"/>
      <c r="T1372" s="1"/>
      <c r="U1372" s="1"/>
      <c r="V1372" s="1"/>
      <c r="W1372" s="1"/>
      <c r="X1372" s="1"/>
    </row>
    <row r="1373" spans="5:24">
      <c r="E1373" s="2"/>
      <c r="G1373" s="7" t="s">
        <v>730</v>
      </c>
      <c r="H1373" s="7" t="s">
        <v>1560</v>
      </c>
      <c r="J1373" s="10"/>
      <c r="K1373" s="10"/>
      <c r="T1373" s="1"/>
      <c r="U1373" s="1"/>
      <c r="V1373" s="1"/>
      <c r="W1373" s="1"/>
      <c r="X1373" s="1"/>
    </row>
    <row r="1374" spans="5:24">
      <c r="E1374" s="2"/>
      <c r="G1374" s="7" t="s">
        <v>730</v>
      </c>
      <c r="H1374" s="7" t="s">
        <v>2128</v>
      </c>
      <c r="J1374" s="10"/>
      <c r="K1374" s="10"/>
      <c r="T1374" s="1"/>
      <c r="U1374" s="1"/>
      <c r="V1374" s="1"/>
      <c r="W1374" s="1"/>
      <c r="X1374" s="1"/>
    </row>
    <row r="1375" spans="5:24">
      <c r="E1375" s="2"/>
      <c r="G1375" s="7" t="s">
        <v>730</v>
      </c>
      <c r="H1375" s="7" t="s">
        <v>2129</v>
      </c>
      <c r="J1375" s="10"/>
      <c r="K1375" s="10"/>
      <c r="T1375" s="1"/>
      <c r="U1375" s="1"/>
      <c r="V1375" s="1"/>
      <c r="W1375" s="1"/>
      <c r="X1375" s="1"/>
    </row>
    <row r="1376" spans="5:24">
      <c r="E1376" s="2"/>
      <c r="G1376" s="7" t="s">
        <v>730</v>
      </c>
      <c r="H1376" s="7" t="s">
        <v>2130</v>
      </c>
      <c r="J1376" s="10"/>
      <c r="K1376" s="10"/>
      <c r="T1376" s="1"/>
      <c r="U1376" s="1"/>
      <c r="V1376" s="1"/>
      <c r="W1376" s="1"/>
      <c r="X1376" s="1"/>
    </row>
    <row r="1377" spans="5:24">
      <c r="E1377" s="2"/>
      <c r="G1377" s="7" t="s">
        <v>730</v>
      </c>
      <c r="H1377" s="7" t="s">
        <v>2131</v>
      </c>
      <c r="J1377" s="10"/>
      <c r="K1377" s="10"/>
      <c r="T1377" s="1"/>
      <c r="U1377" s="1"/>
      <c r="V1377" s="1"/>
      <c r="W1377" s="1"/>
      <c r="X1377" s="1"/>
    </row>
    <row r="1378" spans="5:24">
      <c r="E1378" s="2"/>
      <c r="G1378" s="7" t="s">
        <v>730</v>
      </c>
      <c r="H1378" s="7" t="s">
        <v>2132</v>
      </c>
      <c r="J1378" s="10"/>
      <c r="K1378" s="10"/>
      <c r="T1378" s="1"/>
      <c r="U1378" s="1"/>
      <c r="V1378" s="1"/>
      <c r="W1378" s="1"/>
      <c r="X1378" s="1"/>
    </row>
    <row r="1379" spans="5:24">
      <c r="E1379" s="2"/>
      <c r="G1379" s="7" t="s">
        <v>730</v>
      </c>
      <c r="H1379" s="7" t="s">
        <v>2133</v>
      </c>
      <c r="J1379" s="10"/>
      <c r="K1379" s="10"/>
      <c r="T1379" s="1"/>
      <c r="U1379" s="1"/>
      <c r="V1379" s="1"/>
      <c r="W1379" s="1"/>
      <c r="X1379" s="1"/>
    </row>
    <row r="1380" spans="5:24">
      <c r="E1380" s="2"/>
      <c r="G1380" s="7" t="s">
        <v>730</v>
      </c>
      <c r="H1380" s="7" t="s">
        <v>2134</v>
      </c>
      <c r="J1380" s="10"/>
      <c r="K1380" s="10"/>
      <c r="T1380" s="1"/>
      <c r="U1380" s="1"/>
      <c r="V1380" s="1"/>
      <c r="W1380" s="1"/>
      <c r="X1380" s="1"/>
    </row>
    <row r="1381" spans="5:24">
      <c r="E1381" s="2"/>
      <c r="G1381" s="7" t="s">
        <v>736</v>
      </c>
      <c r="H1381" s="7" t="s">
        <v>1561</v>
      </c>
      <c r="J1381" s="10"/>
      <c r="K1381" s="10"/>
      <c r="T1381" s="1"/>
      <c r="U1381" s="1"/>
      <c r="V1381" s="1"/>
      <c r="W1381" s="1"/>
      <c r="X1381" s="1"/>
    </row>
    <row r="1382" spans="5:24">
      <c r="E1382" s="2"/>
      <c r="G1382" s="7" t="s">
        <v>736</v>
      </c>
      <c r="H1382" s="7" t="s">
        <v>2135</v>
      </c>
      <c r="J1382" s="10"/>
      <c r="K1382" s="10"/>
      <c r="T1382" s="1"/>
      <c r="U1382" s="1"/>
      <c r="V1382" s="1"/>
      <c r="W1382" s="1"/>
      <c r="X1382" s="1"/>
    </row>
    <row r="1383" spans="5:24">
      <c r="E1383" s="2"/>
      <c r="G1383" s="7" t="s">
        <v>736</v>
      </c>
      <c r="H1383" s="7" t="s">
        <v>2136</v>
      </c>
      <c r="J1383" s="10"/>
      <c r="K1383" s="10"/>
      <c r="T1383" s="1"/>
      <c r="U1383" s="1"/>
      <c r="V1383" s="1"/>
      <c r="W1383" s="1"/>
      <c r="X1383" s="1"/>
    </row>
    <row r="1384" spans="5:24">
      <c r="E1384" s="2"/>
      <c r="G1384" s="7" t="s">
        <v>736</v>
      </c>
      <c r="H1384" s="7" t="s">
        <v>2137</v>
      </c>
      <c r="J1384" s="10"/>
      <c r="K1384" s="10"/>
      <c r="T1384" s="1"/>
      <c r="U1384" s="1"/>
      <c r="V1384" s="1"/>
      <c r="W1384" s="1"/>
      <c r="X1384" s="1"/>
    </row>
    <row r="1385" spans="5:24">
      <c r="E1385" s="2"/>
      <c r="G1385" s="7" t="s">
        <v>736</v>
      </c>
      <c r="H1385" s="7" t="s">
        <v>2138</v>
      </c>
      <c r="J1385" s="10"/>
      <c r="K1385" s="10"/>
      <c r="T1385" s="1"/>
      <c r="U1385" s="1"/>
      <c r="V1385" s="1"/>
      <c r="W1385" s="1"/>
      <c r="X1385" s="1"/>
    </row>
    <row r="1386" spans="5:24">
      <c r="E1386" s="2"/>
      <c r="G1386" s="7" t="s">
        <v>736</v>
      </c>
      <c r="H1386" s="7" t="s">
        <v>2139</v>
      </c>
      <c r="J1386" s="10"/>
      <c r="K1386" s="10"/>
      <c r="T1386" s="1"/>
      <c r="U1386" s="1"/>
      <c r="V1386" s="1"/>
      <c r="W1386" s="1"/>
      <c r="X1386" s="1"/>
    </row>
    <row r="1387" spans="5:24">
      <c r="E1387" s="2"/>
      <c r="G1387" s="7" t="s">
        <v>736</v>
      </c>
      <c r="H1387" s="7" t="s">
        <v>2140</v>
      </c>
      <c r="J1387" s="10"/>
      <c r="K1387" s="10"/>
      <c r="T1387" s="1"/>
      <c r="U1387" s="1"/>
      <c r="V1387" s="1"/>
      <c r="W1387" s="1"/>
      <c r="X1387" s="1"/>
    </row>
    <row r="1388" spans="5:24">
      <c r="E1388" s="2"/>
      <c r="G1388" s="7" t="s">
        <v>736</v>
      </c>
      <c r="H1388" s="7" t="s">
        <v>2141</v>
      </c>
      <c r="J1388" s="10"/>
      <c r="K1388" s="10"/>
      <c r="T1388" s="1"/>
      <c r="U1388" s="1"/>
      <c r="V1388" s="1"/>
      <c r="W1388" s="1"/>
      <c r="X1388" s="1"/>
    </row>
    <row r="1389" spans="5:24">
      <c r="E1389" s="2"/>
      <c r="G1389" s="7" t="s">
        <v>736</v>
      </c>
      <c r="H1389" s="7" t="s">
        <v>2142</v>
      </c>
      <c r="J1389" s="10"/>
      <c r="K1389" s="10"/>
      <c r="T1389" s="1"/>
      <c r="U1389" s="1"/>
      <c r="V1389" s="1"/>
      <c r="W1389" s="1"/>
      <c r="X1389" s="1"/>
    </row>
    <row r="1390" spans="5:24">
      <c r="E1390" s="2"/>
      <c r="G1390" s="7" t="s">
        <v>736</v>
      </c>
      <c r="H1390" s="7" t="s">
        <v>2143</v>
      </c>
      <c r="J1390" s="10"/>
      <c r="K1390" s="10"/>
      <c r="T1390" s="1"/>
      <c r="U1390" s="1"/>
      <c r="V1390" s="1"/>
      <c r="W1390" s="1"/>
      <c r="X1390" s="1"/>
    </row>
    <row r="1391" spans="5:24">
      <c r="E1391" s="2"/>
      <c r="G1391" s="7" t="s">
        <v>736</v>
      </c>
      <c r="H1391" s="7" t="s">
        <v>2144</v>
      </c>
      <c r="J1391" s="10"/>
      <c r="K1391" s="10"/>
      <c r="T1391" s="1"/>
      <c r="U1391" s="1"/>
      <c r="V1391" s="1"/>
      <c r="W1391" s="1"/>
      <c r="X1391" s="1"/>
    </row>
    <row r="1392" spans="5:24">
      <c r="E1392" s="2"/>
      <c r="G1392" s="7" t="s">
        <v>736</v>
      </c>
      <c r="H1392" s="7" t="s">
        <v>2145</v>
      </c>
      <c r="J1392" s="10"/>
      <c r="K1392" s="10"/>
      <c r="T1392" s="1"/>
      <c r="U1392" s="1"/>
      <c r="V1392" s="1"/>
      <c r="W1392" s="1"/>
      <c r="X1392" s="1"/>
    </row>
    <row r="1393" spans="5:24">
      <c r="E1393" s="2"/>
      <c r="G1393" s="7" t="s">
        <v>736</v>
      </c>
      <c r="H1393" s="7" t="s">
        <v>2146</v>
      </c>
      <c r="J1393" s="10"/>
      <c r="K1393" s="10"/>
      <c r="T1393" s="1"/>
      <c r="U1393" s="1"/>
      <c r="V1393" s="1"/>
      <c r="W1393" s="1"/>
      <c r="X1393" s="1"/>
    </row>
    <row r="1394" spans="5:24">
      <c r="E1394" s="2"/>
      <c r="G1394" s="7" t="s">
        <v>736</v>
      </c>
      <c r="H1394" s="7" t="s">
        <v>2147</v>
      </c>
      <c r="J1394" s="10"/>
      <c r="K1394" s="10"/>
      <c r="T1394" s="1"/>
      <c r="U1394" s="1"/>
      <c r="V1394" s="1"/>
      <c r="W1394" s="1"/>
      <c r="X1394" s="1"/>
    </row>
    <row r="1395" spans="5:24">
      <c r="E1395" s="2"/>
      <c r="G1395" s="7" t="s">
        <v>736</v>
      </c>
      <c r="H1395" s="7" t="s">
        <v>2148</v>
      </c>
      <c r="J1395" s="10"/>
      <c r="K1395" s="10"/>
      <c r="T1395" s="1"/>
      <c r="U1395" s="1"/>
      <c r="V1395" s="1"/>
      <c r="W1395" s="1"/>
      <c r="X1395" s="1"/>
    </row>
    <row r="1396" spans="5:24">
      <c r="E1396" s="2"/>
      <c r="G1396" s="7" t="s">
        <v>736</v>
      </c>
      <c r="H1396" s="7" t="s">
        <v>2149</v>
      </c>
      <c r="J1396" s="10"/>
      <c r="K1396" s="10"/>
      <c r="T1396" s="1"/>
      <c r="U1396" s="1"/>
      <c r="V1396" s="1"/>
      <c r="W1396" s="1"/>
      <c r="X1396" s="1"/>
    </row>
    <row r="1397" spans="5:24">
      <c r="E1397" s="2"/>
      <c r="G1397" s="7" t="s">
        <v>736</v>
      </c>
      <c r="H1397" s="7" t="s">
        <v>2150</v>
      </c>
      <c r="J1397" s="10"/>
      <c r="K1397" s="10"/>
      <c r="T1397" s="1"/>
      <c r="U1397" s="1"/>
      <c r="V1397" s="1"/>
      <c r="W1397" s="1"/>
      <c r="X1397" s="1"/>
    </row>
    <row r="1398" spans="5:24">
      <c r="E1398" s="2"/>
      <c r="G1398" s="7" t="s">
        <v>736</v>
      </c>
      <c r="H1398" s="7" t="s">
        <v>2151</v>
      </c>
      <c r="J1398" s="10"/>
      <c r="K1398" s="10"/>
      <c r="T1398" s="1"/>
      <c r="U1398" s="1"/>
      <c r="V1398" s="1"/>
      <c r="W1398" s="1"/>
      <c r="X1398" s="1"/>
    </row>
    <row r="1399" spans="5:24">
      <c r="E1399" s="2"/>
      <c r="G1399" s="7" t="s">
        <v>736</v>
      </c>
      <c r="H1399" s="7" t="s">
        <v>2152</v>
      </c>
      <c r="J1399" s="10"/>
      <c r="K1399" s="10"/>
      <c r="T1399" s="1"/>
      <c r="U1399" s="1"/>
      <c r="V1399" s="1"/>
      <c r="W1399" s="1"/>
      <c r="X1399" s="1"/>
    </row>
    <row r="1400" spans="5:24">
      <c r="E1400" s="2"/>
      <c r="G1400" s="7" t="s">
        <v>736</v>
      </c>
      <c r="H1400" s="7" t="s">
        <v>2153</v>
      </c>
      <c r="J1400" s="10"/>
      <c r="K1400" s="10"/>
      <c r="T1400" s="1"/>
      <c r="U1400" s="1"/>
      <c r="V1400" s="1"/>
      <c r="W1400" s="1"/>
      <c r="X1400" s="1"/>
    </row>
    <row r="1401" spans="5:24">
      <c r="E1401" s="2"/>
      <c r="G1401" s="7" t="s">
        <v>736</v>
      </c>
      <c r="H1401" s="7" t="s">
        <v>2154</v>
      </c>
      <c r="J1401" s="10"/>
      <c r="K1401" s="10"/>
      <c r="T1401" s="1"/>
      <c r="U1401" s="1"/>
      <c r="V1401" s="1"/>
      <c r="W1401" s="1"/>
      <c r="X1401" s="1"/>
    </row>
    <row r="1402" spans="5:24">
      <c r="E1402" s="2"/>
      <c r="G1402" s="7" t="s">
        <v>736</v>
      </c>
      <c r="H1402" s="7" t="s">
        <v>2155</v>
      </c>
      <c r="J1402" s="10"/>
      <c r="K1402" s="10"/>
      <c r="T1402" s="1"/>
      <c r="U1402" s="1"/>
      <c r="V1402" s="1"/>
      <c r="W1402" s="1"/>
      <c r="X1402" s="1"/>
    </row>
    <row r="1403" spans="5:24">
      <c r="E1403" s="2"/>
      <c r="G1403" s="7" t="s">
        <v>736</v>
      </c>
      <c r="H1403" s="7" t="s">
        <v>2156</v>
      </c>
      <c r="J1403" s="10"/>
      <c r="K1403" s="10"/>
      <c r="T1403" s="1"/>
      <c r="U1403" s="1"/>
      <c r="V1403" s="1"/>
      <c r="W1403" s="1"/>
      <c r="X1403" s="1"/>
    </row>
    <row r="1404" spans="5:24">
      <c r="E1404" s="2"/>
      <c r="G1404" s="7" t="s">
        <v>736</v>
      </c>
      <c r="H1404" s="7" t="s">
        <v>2157</v>
      </c>
      <c r="J1404" s="10"/>
      <c r="K1404" s="10"/>
      <c r="T1404" s="1"/>
      <c r="U1404" s="1"/>
      <c r="V1404" s="1"/>
      <c r="W1404" s="1"/>
      <c r="X1404" s="1"/>
    </row>
    <row r="1405" spans="5:24">
      <c r="E1405" s="2"/>
      <c r="G1405" s="7" t="s">
        <v>741</v>
      </c>
      <c r="H1405" s="7" t="s">
        <v>1563</v>
      </c>
      <c r="J1405" s="10"/>
      <c r="K1405" s="10"/>
      <c r="T1405" s="1"/>
      <c r="U1405" s="1"/>
      <c r="V1405" s="1"/>
      <c r="W1405" s="1"/>
      <c r="X1405" s="1"/>
    </row>
    <row r="1406" spans="5:24">
      <c r="E1406" s="2"/>
      <c r="G1406" s="7" t="s">
        <v>741</v>
      </c>
      <c r="H1406" s="7" t="s">
        <v>2158</v>
      </c>
      <c r="J1406" s="10"/>
      <c r="K1406" s="10"/>
      <c r="T1406" s="1"/>
      <c r="U1406" s="1"/>
      <c r="V1406" s="1"/>
      <c r="W1406" s="1"/>
      <c r="X1406" s="1"/>
    </row>
    <row r="1407" spans="5:24">
      <c r="E1407" s="2"/>
      <c r="G1407" s="7" t="s">
        <v>741</v>
      </c>
      <c r="H1407" s="7" t="s">
        <v>2159</v>
      </c>
      <c r="J1407" s="10"/>
      <c r="K1407" s="10"/>
      <c r="T1407" s="1"/>
      <c r="U1407" s="1"/>
      <c r="V1407" s="1"/>
      <c r="W1407" s="1"/>
      <c r="X1407" s="1"/>
    </row>
    <row r="1408" spans="5:24">
      <c r="E1408" s="2"/>
      <c r="G1408" s="7" t="s">
        <v>741</v>
      </c>
      <c r="H1408" s="7" t="s">
        <v>2160</v>
      </c>
      <c r="J1408" s="10"/>
      <c r="K1408" s="10"/>
      <c r="T1408" s="1"/>
      <c r="U1408" s="1"/>
      <c r="V1408" s="1"/>
      <c r="W1408" s="1"/>
      <c r="X1408" s="1"/>
    </row>
    <row r="1409" spans="5:24">
      <c r="E1409" s="2"/>
      <c r="G1409" s="7" t="s">
        <v>741</v>
      </c>
      <c r="H1409" s="7" t="s">
        <v>2161</v>
      </c>
      <c r="J1409" s="10"/>
      <c r="K1409" s="10"/>
      <c r="T1409" s="1"/>
      <c r="U1409" s="1"/>
      <c r="V1409" s="1"/>
      <c r="W1409" s="1"/>
      <c r="X1409" s="1"/>
    </row>
    <row r="1410" spans="5:24">
      <c r="E1410" s="2"/>
      <c r="G1410" s="7" t="s">
        <v>741</v>
      </c>
      <c r="H1410" s="7" t="s">
        <v>2162</v>
      </c>
      <c r="J1410" s="10"/>
      <c r="K1410" s="10"/>
      <c r="T1410" s="1"/>
      <c r="U1410" s="1"/>
      <c r="V1410" s="1"/>
      <c r="W1410" s="1"/>
      <c r="X1410" s="1"/>
    </row>
    <row r="1411" spans="5:24">
      <c r="E1411" s="2"/>
      <c r="G1411" s="7" t="s">
        <v>741</v>
      </c>
      <c r="H1411" s="7" t="s">
        <v>2163</v>
      </c>
      <c r="J1411" s="10"/>
      <c r="K1411" s="10"/>
      <c r="T1411" s="1"/>
      <c r="U1411" s="1"/>
      <c r="V1411" s="1"/>
      <c r="W1411" s="1"/>
      <c r="X1411" s="1"/>
    </row>
    <row r="1412" spans="5:24">
      <c r="E1412" s="2"/>
      <c r="G1412" s="7" t="s">
        <v>741</v>
      </c>
      <c r="H1412" s="7" t="s">
        <v>2164</v>
      </c>
      <c r="J1412" s="10"/>
      <c r="K1412" s="10"/>
      <c r="T1412" s="1"/>
      <c r="U1412" s="1"/>
      <c r="V1412" s="1"/>
      <c r="W1412" s="1"/>
      <c r="X1412" s="1"/>
    </row>
    <row r="1413" spans="5:24">
      <c r="E1413" s="2"/>
      <c r="G1413" s="7" t="s">
        <v>741</v>
      </c>
      <c r="H1413" s="7" t="s">
        <v>2165</v>
      </c>
      <c r="J1413" s="10"/>
      <c r="K1413" s="10"/>
      <c r="T1413" s="1"/>
      <c r="U1413" s="1"/>
      <c r="V1413" s="1"/>
      <c r="W1413" s="1"/>
      <c r="X1413" s="1"/>
    </row>
    <row r="1414" spans="5:24">
      <c r="E1414" s="2"/>
      <c r="G1414" s="7" t="s">
        <v>741</v>
      </c>
      <c r="H1414" s="7" t="s">
        <v>2166</v>
      </c>
      <c r="J1414" s="10"/>
      <c r="K1414" s="10"/>
      <c r="T1414" s="1"/>
      <c r="U1414" s="1"/>
      <c r="V1414" s="1"/>
      <c r="W1414" s="1"/>
      <c r="X1414" s="1"/>
    </row>
    <row r="1415" spans="5:24">
      <c r="E1415" s="2"/>
      <c r="G1415" s="7" t="s">
        <v>741</v>
      </c>
      <c r="H1415" s="7" t="s">
        <v>2167</v>
      </c>
      <c r="J1415" s="10"/>
      <c r="K1415" s="10"/>
      <c r="T1415" s="1"/>
      <c r="U1415" s="1"/>
      <c r="V1415" s="1"/>
      <c r="W1415" s="1"/>
      <c r="X1415" s="1"/>
    </row>
    <row r="1416" spans="5:24">
      <c r="E1416" s="2"/>
      <c r="G1416" s="7" t="s">
        <v>741</v>
      </c>
      <c r="H1416" s="7" t="s">
        <v>2168</v>
      </c>
      <c r="J1416" s="10"/>
      <c r="K1416" s="10"/>
      <c r="T1416" s="1"/>
      <c r="U1416" s="1"/>
      <c r="V1416" s="1"/>
      <c r="W1416" s="1"/>
      <c r="X1416" s="1"/>
    </row>
    <row r="1417" spans="5:24">
      <c r="E1417" s="2"/>
      <c r="G1417" s="7" t="s">
        <v>741</v>
      </c>
      <c r="H1417" s="7" t="s">
        <v>2169</v>
      </c>
      <c r="J1417" s="10"/>
      <c r="K1417" s="10"/>
      <c r="T1417" s="1"/>
      <c r="U1417" s="1"/>
      <c r="V1417" s="1"/>
      <c r="W1417" s="1"/>
      <c r="X1417" s="1"/>
    </row>
    <row r="1418" spans="5:24">
      <c r="E1418" s="2"/>
      <c r="G1418" s="7" t="s">
        <v>741</v>
      </c>
      <c r="H1418" s="7" t="s">
        <v>2170</v>
      </c>
      <c r="J1418" s="10"/>
      <c r="K1418" s="10"/>
      <c r="T1418" s="1"/>
      <c r="U1418" s="1"/>
      <c r="V1418" s="1"/>
      <c r="W1418" s="1"/>
      <c r="X1418" s="1"/>
    </row>
    <row r="1419" spans="5:24">
      <c r="E1419" s="2"/>
      <c r="G1419" s="7" t="s">
        <v>741</v>
      </c>
      <c r="H1419" s="7" t="s">
        <v>2171</v>
      </c>
      <c r="J1419" s="10"/>
      <c r="K1419" s="10"/>
      <c r="T1419" s="1"/>
      <c r="U1419" s="1"/>
      <c r="V1419" s="1"/>
      <c r="W1419" s="1"/>
      <c r="X1419" s="1"/>
    </row>
    <row r="1420" spans="5:24">
      <c r="E1420" s="2"/>
      <c r="G1420" s="7" t="s">
        <v>741</v>
      </c>
      <c r="H1420" s="7" t="s">
        <v>2172</v>
      </c>
      <c r="J1420" s="10"/>
      <c r="K1420" s="10"/>
      <c r="T1420" s="1"/>
      <c r="U1420" s="1"/>
      <c r="V1420" s="1"/>
      <c r="W1420" s="1"/>
      <c r="X1420" s="1"/>
    </row>
    <row r="1421" spans="5:24">
      <c r="E1421" s="2"/>
      <c r="G1421" s="7" t="s">
        <v>741</v>
      </c>
      <c r="H1421" s="7" t="s">
        <v>2173</v>
      </c>
      <c r="J1421" s="10"/>
      <c r="K1421" s="10"/>
      <c r="T1421" s="1"/>
      <c r="U1421" s="1"/>
      <c r="V1421" s="1"/>
      <c r="W1421" s="1"/>
      <c r="X1421" s="1"/>
    </row>
    <row r="1422" spans="5:24">
      <c r="E1422" s="2"/>
      <c r="G1422" s="7" t="s">
        <v>746</v>
      </c>
      <c r="H1422" s="7" t="s">
        <v>2174</v>
      </c>
      <c r="J1422" s="10"/>
      <c r="K1422" s="10"/>
      <c r="T1422" s="1"/>
      <c r="U1422" s="1"/>
      <c r="V1422" s="1"/>
      <c r="W1422" s="1"/>
      <c r="X1422" s="1"/>
    </row>
    <row r="1423" spans="5:24">
      <c r="E1423" s="2"/>
      <c r="G1423" s="7" t="s">
        <v>746</v>
      </c>
      <c r="H1423" s="7" t="s">
        <v>2175</v>
      </c>
      <c r="J1423" s="10"/>
      <c r="K1423" s="10"/>
      <c r="T1423" s="1"/>
      <c r="U1423" s="1"/>
      <c r="V1423" s="1"/>
      <c r="W1423" s="1"/>
      <c r="X1423" s="1"/>
    </row>
    <row r="1424" spans="5:24">
      <c r="E1424" s="2"/>
      <c r="G1424" s="7" t="s">
        <v>746</v>
      </c>
      <c r="H1424" s="7" t="s">
        <v>2176</v>
      </c>
      <c r="J1424" s="10"/>
      <c r="K1424" s="10"/>
      <c r="T1424" s="1"/>
      <c r="U1424" s="1"/>
      <c r="V1424" s="1"/>
      <c r="W1424" s="1"/>
      <c r="X1424" s="1"/>
    </row>
    <row r="1425" spans="5:24">
      <c r="E1425" s="2"/>
      <c r="G1425" s="7" t="s">
        <v>746</v>
      </c>
      <c r="H1425" s="7" t="s">
        <v>2177</v>
      </c>
      <c r="J1425" s="10"/>
      <c r="K1425" s="10"/>
      <c r="T1425" s="1"/>
      <c r="U1425" s="1"/>
      <c r="V1425" s="1"/>
      <c r="W1425" s="1"/>
      <c r="X1425" s="1"/>
    </row>
    <row r="1426" spans="5:24">
      <c r="E1426" s="2"/>
      <c r="G1426" s="7" t="s">
        <v>746</v>
      </c>
      <c r="H1426" s="7" t="s">
        <v>2178</v>
      </c>
      <c r="J1426" s="10"/>
      <c r="K1426" s="10"/>
      <c r="T1426" s="1"/>
      <c r="U1426" s="1"/>
      <c r="V1426" s="1"/>
      <c r="W1426" s="1"/>
      <c r="X1426" s="1"/>
    </row>
    <row r="1427" spans="5:24">
      <c r="E1427" s="2"/>
      <c r="G1427" s="7" t="s">
        <v>746</v>
      </c>
      <c r="H1427" s="7" t="s">
        <v>2179</v>
      </c>
      <c r="J1427" s="10"/>
      <c r="K1427" s="10"/>
      <c r="T1427" s="1"/>
      <c r="U1427" s="1"/>
      <c r="V1427" s="1"/>
      <c r="W1427" s="1"/>
      <c r="X1427" s="1"/>
    </row>
    <row r="1428" spans="5:24">
      <c r="E1428" s="2"/>
      <c r="G1428" s="7" t="s">
        <v>746</v>
      </c>
      <c r="H1428" s="7" t="s">
        <v>2180</v>
      </c>
      <c r="J1428" s="10"/>
      <c r="K1428" s="10"/>
      <c r="T1428" s="1"/>
      <c r="U1428" s="1"/>
      <c r="V1428" s="1"/>
      <c r="W1428" s="1"/>
      <c r="X1428" s="1"/>
    </row>
    <row r="1429" spans="5:24">
      <c r="E1429" s="2"/>
      <c r="G1429" s="7" t="s">
        <v>746</v>
      </c>
      <c r="H1429" s="7" t="s">
        <v>2181</v>
      </c>
      <c r="J1429" s="10"/>
      <c r="K1429" s="10"/>
      <c r="T1429" s="1"/>
      <c r="U1429" s="1"/>
      <c r="V1429" s="1"/>
      <c r="W1429" s="1"/>
      <c r="X1429" s="1"/>
    </row>
    <row r="1430" spans="5:24">
      <c r="E1430" s="2"/>
      <c r="G1430" s="7" t="s">
        <v>746</v>
      </c>
      <c r="H1430" s="7" t="s">
        <v>2182</v>
      </c>
      <c r="J1430" s="10"/>
      <c r="K1430" s="10"/>
      <c r="T1430" s="1"/>
      <c r="U1430" s="1"/>
      <c r="V1430" s="1"/>
      <c r="W1430" s="1"/>
      <c r="X1430" s="1"/>
    </row>
    <row r="1431" spans="5:24">
      <c r="E1431" s="2"/>
      <c r="G1431" s="7" t="s">
        <v>746</v>
      </c>
      <c r="H1431" s="7" t="s">
        <v>2183</v>
      </c>
      <c r="J1431" s="10"/>
      <c r="K1431" s="10"/>
      <c r="T1431" s="1"/>
      <c r="U1431" s="1"/>
      <c r="V1431" s="1"/>
      <c r="W1431" s="1"/>
      <c r="X1431" s="1"/>
    </row>
    <row r="1432" spans="5:24">
      <c r="E1432" s="2"/>
      <c r="G1432" s="7" t="s">
        <v>746</v>
      </c>
      <c r="H1432" s="7" t="s">
        <v>2184</v>
      </c>
      <c r="J1432" s="10"/>
      <c r="K1432" s="10"/>
      <c r="T1432" s="1"/>
      <c r="U1432" s="1"/>
      <c r="V1432" s="1"/>
      <c r="W1432" s="1"/>
      <c r="X1432" s="1"/>
    </row>
    <row r="1433" spans="5:24">
      <c r="E1433" s="2"/>
      <c r="G1433" s="7" t="s">
        <v>746</v>
      </c>
      <c r="H1433" s="7" t="s">
        <v>2185</v>
      </c>
      <c r="J1433" s="10"/>
      <c r="K1433" s="10"/>
      <c r="T1433" s="1"/>
      <c r="U1433" s="1"/>
      <c r="V1433" s="1"/>
      <c r="W1433" s="1"/>
      <c r="X1433" s="1"/>
    </row>
    <row r="1434" spans="5:24">
      <c r="E1434" s="2"/>
      <c r="G1434" s="7" t="s">
        <v>746</v>
      </c>
      <c r="H1434" s="7" t="s">
        <v>2186</v>
      </c>
      <c r="J1434" s="10"/>
      <c r="K1434" s="10"/>
      <c r="T1434" s="1"/>
      <c r="U1434" s="1"/>
      <c r="V1434" s="1"/>
      <c r="W1434" s="1"/>
      <c r="X1434" s="1"/>
    </row>
    <row r="1435" spans="5:24">
      <c r="E1435" s="2"/>
      <c r="G1435" s="7" t="s">
        <v>746</v>
      </c>
      <c r="H1435" s="7" t="s">
        <v>747</v>
      </c>
      <c r="J1435" s="10"/>
      <c r="K1435" s="10"/>
      <c r="T1435" s="1"/>
      <c r="U1435" s="1"/>
      <c r="V1435" s="1"/>
      <c r="W1435" s="1"/>
      <c r="X1435" s="1"/>
    </row>
    <row r="1436" spans="5:24">
      <c r="E1436" s="2"/>
      <c r="G1436" s="7" t="s">
        <v>746</v>
      </c>
      <c r="H1436" s="7" t="s">
        <v>2187</v>
      </c>
      <c r="J1436" s="10"/>
      <c r="K1436" s="10"/>
      <c r="T1436" s="1"/>
      <c r="U1436" s="1"/>
      <c r="V1436" s="1"/>
      <c r="W1436" s="1"/>
      <c r="X1436" s="1"/>
    </row>
    <row r="1437" spans="5:24">
      <c r="E1437" s="2"/>
      <c r="G1437" s="7" t="s">
        <v>746</v>
      </c>
      <c r="H1437" s="7" t="s">
        <v>2188</v>
      </c>
      <c r="J1437" s="10"/>
      <c r="K1437" s="10"/>
      <c r="T1437" s="1"/>
      <c r="U1437" s="1"/>
      <c r="V1437" s="1"/>
      <c r="W1437" s="1"/>
      <c r="X1437" s="1"/>
    </row>
    <row r="1438" spans="5:24">
      <c r="E1438" s="2"/>
      <c r="G1438" s="7" t="s">
        <v>746</v>
      </c>
      <c r="H1438" s="7" t="s">
        <v>2189</v>
      </c>
      <c r="J1438" s="10"/>
      <c r="K1438" s="10"/>
      <c r="T1438" s="1"/>
      <c r="U1438" s="1"/>
      <c r="V1438" s="1"/>
      <c r="W1438" s="1"/>
      <c r="X1438" s="1"/>
    </row>
    <row r="1439" spans="5:24">
      <c r="E1439" s="2"/>
      <c r="G1439" s="7" t="s">
        <v>746</v>
      </c>
      <c r="H1439" s="7" t="s">
        <v>2190</v>
      </c>
      <c r="J1439" s="10"/>
      <c r="K1439" s="10"/>
      <c r="T1439" s="1"/>
      <c r="U1439" s="1"/>
      <c r="V1439" s="1"/>
      <c r="W1439" s="1"/>
      <c r="X1439" s="1"/>
    </row>
    <row r="1440" spans="5:24">
      <c r="E1440" s="2"/>
      <c r="G1440" s="7" t="s">
        <v>746</v>
      </c>
      <c r="H1440" s="7" t="s">
        <v>2191</v>
      </c>
      <c r="J1440" s="10"/>
      <c r="K1440" s="10"/>
      <c r="T1440" s="1"/>
      <c r="U1440" s="1"/>
      <c r="V1440" s="1"/>
      <c r="W1440" s="1"/>
      <c r="X1440" s="1"/>
    </row>
    <row r="1441" spans="5:24">
      <c r="E1441" s="2"/>
      <c r="G1441" s="7" t="s">
        <v>746</v>
      </c>
      <c r="H1441" s="7" t="s">
        <v>2192</v>
      </c>
      <c r="J1441" s="10"/>
      <c r="K1441" s="10"/>
      <c r="T1441" s="1"/>
      <c r="U1441" s="1"/>
      <c r="V1441" s="1"/>
      <c r="W1441" s="1"/>
      <c r="X1441" s="1"/>
    </row>
    <row r="1442" spans="5:24">
      <c r="E1442" s="2"/>
      <c r="G1442" s="7" t="s">
        <v>752</v>
      </c>
      <c r="H1442" s="7" t="s">
        <v>2193</v>
      </c>
      <c r="J1442" s="10"/>
      <c r="K1442" s="10"/>
      <c r="T1442" s="1"/>
      <c r="U1442" s="1"/>
      <c r="V1442" s="1"/>
      <c r="W1442" s="1"/>
      <c r="X1442" s="1"/>
    </row>
    <row r="1443" spans="5:24">
      <c r="E1443" s="2"/>
      <c r="G1443" s="7" t="s">
        <v>752</v>
      </c>
      <c r="H1443" s="7" t="s">
        <v>2194</v>
      </c>
      <c r="J1443" s="10"/>
      <c r="K1443" s="10"/>
      <c r="T1443" s="1"/>
      <c r="U1443" s="1"/>
      <c r="V1443" s="1"/>
      <c r="W1443" s="1"/>
      <c r="X1443" s="1"/>
    </row>
    <row r="1444" spans="5:24">
      <c r="E1444" s="2"/>
      <c r="G1444" s="7" t="s">
        <v>752</v>
      </c>
      <c r="H1444" s="7" t="s">
        <v>2195</v>
      </c>
      <c r="J1444" s="10"/>
      <c r="K1444" s="10"/>
      <c r="T1444" s="1"/>
      <c r="U1444" s="1"/>
      <c r="V1444" s="1"/>
      <c r="W1444" s="1"/>
      <c r="X1444" s="1"/>
    </row>
    <row r="1445" spans="5:24">
      <c r="E1445" s="2"/>
      <c r="G1445" s="7" t="s">
        <v>752</v>
      </c>
      <c r="H1445" s="7" t="s">
        <v>2196</v>
      </c>
      <c r="J1445" s="10"/>
      <c r="K1445" s="10"/>
      <c r="T1445" s="1"/>
      <c r="U1445" s="1"/>
      <c r="V1445" s="1"/>
      <c r="W1445" s="1"/>
      <c r="X1445" s="1"/>
    </row>
    <row r="1446" spans="5:24">
      <c r="E1446" s="2"/>
      <c r="G1446" s="7" t="s">
        <v>752</v>
      </c>
      <c r="H1446" s="7" t="s">
        <v>2197</v>
      </c>
      <c r="J1446" s="10"/>
      <c r="K1446" s="10"/>
      <c r="T1446" s="1"/>
      <c r="U1446" s="1"/>
      <c r="V1446" s="1"/>
      <c r="W1446" s="1"/>
      <c r="X1446" s="1"/>
    </row>
    <row r="1447" spans="5:24">
      <c r="E1447" s="2"/>
      <c r="G1447" s="7" t="s">
        <v>752</v>
      </c>
      <c r="H1447" s="7" t="s">
        <v>2198</v>
      </c>
      <c r="J1447" s="10"/>
      <c r="K1447" s="10"/>
      <c r="T1447" s="1"/>
      <c r="U1447" s="1"/>
      <c r="V1447" s="1"/>
      <c r="W1447" s="1"/>
      <c r="X1447" s="1"/>
    </row>
    <row r="1448" spans="5:24">
      <c r="E1448" s="2"/>
      <c r="G1448" s="7" t="s">
        <v>752</v>
      </c>
      <c r="H1448" s="7" t="s">
        <v>2199</v>
      </c>
      <c r="J1448" s="10"/>
      <c r="K1448" s="10"/>
      <c r="T1448" s="1"/>
      <c r="U1448" s="1"/>
      <c r="V1448" s="1"/>
      <c r="W1448" s="1"/>
      <c r="X1448" s="1"/>
    </row>
    <row r="1449" spans="5:24">
      <c r="E1449" s="2"/>
      <c r="G1449" s="7" t="s">
        <v>752</v>
      </c>
      <c r="H1449" s="7" t="s">
        <v>2200</v>
      </c>
      <c r="J1449" s="10"/>
      <c r="K1449" s="10"/>
      <c r="T1449" s="1"/>
      <c r="U1449" s="1"/>
      <c r="V1449" s="1"/>
      <c r="W1449" s="1"/>
      <c r="X1449" s="1"/>
    </row>
    <row r="1450" spans="5:24">
      <c r="E1450" s="2"/>
      <c r="G1450" s="7" t="s">
        <v>752</v>
      </c>
      <c r="H1450" s="7" t="s">
        <v>2201</v>
      </c>
      <c r="J1450" s="10"/>
      <c r="K1450" s="10"/>
      <c r="T1450" s="1"/>
      <c r="U1450" s="1"/>
      <c r="V1450" s="1"/>
      <c r="W1450" s="1"/>
      <c r="X1450" s="1"/>
    </row>
    <row r="1451" spans="5:24">
      <c r="E1451" s="2"/>
      <c r="G1451" s="7" t="s">
        <v>752</v>
      </c>
      <c r="H1451" s="7" t="s">
        <v>2202</v>
      </c>
      <c r="J1451" s="10"/>
      <c r="K1451" s="10"/>
      <c r="T1451" s="1"/>
      <c r="U1451" s="1"/>
      <c r="V1451" s="1"/>
      <c r="W1451" s="1"/>
      <c r="X1451" s="1"/>
    </row>
    <row r="1452" spans="5:24">
      <c r="E1452" s="2"/>
      <c r="G1452" s="7" t="s">
        <v>752</v>
      </c>
      <c r="H1452" s="7" t="s">
        <v>2203</v>
      </c>
      <c r="J1452" s="10"/>
      <c r="K1452" s="10"/>
      <c r="T1452" s="1"/>
      <c r="U1452" s="1"/>
      <c r="V1452" s="1"/>
      <c r="W1452" s="1"/>
      <c r="X1452" s="1"/>
    </row>
    <row r="1453" spans="5:24">
      <c r="E1453" s="2"/>
      <c r="G1453" s="7" t="s">
        <v>752</v>
      </c>
      <c r="H1453" s="7" t="s">
        <v>2204</v>
      </c>
      <c r="J1453" s="10"/>
      <c r="K1453" s="10"/>
      <c r="T1453" s="1"/>
      <c r="U1453" s="1"/>
      <c r="V1453" s="1"/>
      <c r="W1453" s="1"/>
      <c r="X1453" s="1"/>
    </row>
    <row r="1454" spans="5:24">
      <c r="E1454" s="2"/>
      <c r="G1454" s="7" t="s">
        <v>752</v>
      </c>
      <c r="H1454" s="7" t="s">
        <v>2205</v>
      </c>
      <c r="J1454" s="10"/>
      <c r="K1454" s="10"/>
      <c r="T1454" s="1"/>
      <c r="U1454" s="1"/>
      <c r="V1454" s="1"/>
      <c r="W1454" s="1"/>
      <c r="X1454" s="1"/>
    </row>
    <row r="1455" spans="5:24">
      <c r="E1455" s="2"/>
      <c r="G1455" s="7" t="s">
        <v>752</v>
      </c>
      <c r="H1455" s="7" t="s">
        <v>2206</v>
      </c>
      <c r="J1455" s="10"/>
      <c r="K1455" s="10"/>
      <c r="T1455" s="1"/>
      <c r="U1455" s="1"/>
      <c r="V1455" s="1"/>
      <c r="W1455" s="1"/>
      <c r="X1455" s="1"/>
    </row>
    <row r="1456" spans="5:24">
      <c r="E1456" s="2"/>
      <c r="G1456" s="7" t="s">
        <v>752</v>
      </c>
      <c r="H1456" s="7" t="s">
        <v>2207</v>
      </c>
      <c r="J1456" s="10"/>
      <c r="K1456" s="10"/>
      <c r="T1456" s="1"/>
      <c r="U1456" s="1"/>
      <c r="V1456" s="1"/>
      <c r="W1456" s="1"/>
      <c r="X1456" s="1"/>
    </row>
    <row r="1457" spans="5:24">
      <c r="E1457" s="2"/>
      <c r="G1457" s="7" t="s">
        <v>752</v>
      </c>
      <c r="H1457" s="7" t="s">
        <v>2208</v>
      </c>
      <c r="J1457" s="10"/>
      <c r="K1457" s="10"/>
      <c r="T1457" s="1"/>
      <c r="U1457" s="1"/>
      <c r="V1457" s="1"/>
      <c r="W1457" s="1"/>
      <c r="X1457" s="1"/>
    </row>
    <row r="1458" spans="5:24">
      <c r="E1458" s="2"/>
      <c r="G1458" s="7" t="s">
        <v>752</v>
      </c>
      <c r="H1458" s="7" t="s">
        <v>2209</v>
      </c>
      <c r="J1458" s="10"/>
      <c r="K1458" s="10"/>
      <c r="T1458" s="1"/>
      <c r="U1458" s="1"/>
      <c r="V1458" s="1"/>
      <c r="W1458" s="1"/>
      <c r="X1458" s="1"/>
    </row>
    <row r="1459" spans="5:24">
      <c r="E1459" s="2"/>
      <c r="G1459" s="7" t="s">
        <v>752</v>
      </c>
      <c r="H1459" s="7" t="s">
        <v>2210</v>
      </c>
      <c r="J1459" s="10"/>
      <c r="K1459" s="10"/>
      <c r="T1459" s="1"/>
      <c r="U1459" s="1"/>
      <c r="V1459" s="1"/>
      <c r="W1459" s="1"/>
      <c r="X1459" s="1"/>
    </row>
    <row r="1460" spans="5:24">
      <c r="E1460" s="2"/>
      <c r="G1460" s="7" t="s">
        <v>752</v>
      </c>
      <c r="H1460" s="7" t="s">
        <v>2211</v>
      </c>
      <c r="J1460" s="10"/>
      <c r="K1460" s="10"/>
      <c r="T1460" s="1"/>
      <c r="U1460" s="1"/>
      <c r="V1460" s="1"/>
      <c r="W1460" s="1"/>
      <c r="X1460" s="1"/>
    </row>
    <row r="1461" spans="5:24">
      <c r="E1461" s="2"/>
      <c r="G1461" s="7" t="s">
        <v>752</v>
      </c>
      <c r="H1461" s="7" t="s">
        <v>2212</v>
      </c>
      <c r="J1461" s="10"/>
      <c r="K1461" s="10"/>
      <c r="T1461" s="1"/>
      <c r="U1461" s="1"/>
      <c r="V1461" s="1"/>
      <c r="W1461" s="1"/>
      <c r="X1461" s="1"/>
    </row>
    <row r="1462" spans="5:24">
      <c r="E1462" s="2"/>
      <c r="G1462" s="7" t="s">
        <v>752</v>
      </c>
      <c r="H1462" s="7" t="s">
        <v>2213</v>
      </c>
      <c r="J1462" s="10"/>
      <c r="K1462" s="10"/>
      <c r="T1462" s="1"/>
      <c r="U1462" s="1"/>
      <c r="V1462" s="1"/>
      <c r="W1462" s="1"/>
      <c r="X1462" s="1"/>
    </row>
    <row r="1463" spans="5:24">
      <c r="E1463" s="2"/>
      <c r="G1463" s="7" t="s">
        <v>752</v>
      </c>
      <c r="H1463" s="7" t="s">
        <v>2214</v>
      </c>
      <c r="J1463" s="10"/>
      <c r="K1463" s="10"/>
      <c r="T1463" s="1"/>
      <c r="U1463" s="1"/>
      <c r="V1463" s="1"/>
      <c r="W1463" s="1"/>
      <c r="X1463" s="1"/>
    </row>
    <row r="1464" spans="5:24">
      <c r="E1464" s="2"/>
      <c r="G1464" s="7" t="s">
        <v>752</v>
      </c>
      <c r="H1464" s="7" t="s">
        <v>2215</v>
      </c>
      <c r="J1464" s="10"/>
      <c r="K1464" s="10"/>
      <c r="T1464" s="1"/>
      <c r="U1464" s="1"/>
      <c r="V1464" s="1"/>
      <c r="W1464" s="1"/>
      <c r="X1464" s="1"/>
    </row>
    <row r="1465" spans="5:24">
      <c r="E1465" s="2"/>
      <c r="G1465" s="7" t="s">
        <v>752</v>
      </c>
      <c r="H1465" s="7" t="s">
        <v>2216</v>
      </c>
      <c r="J1465" s="10"/>
      <c r="K1465" s="10"/>
      <c r="T1465" s="1"/>
      <c r="U1465" s="1"/>
      <c r="V1465" s="1"/>
      <c r="W1465" s="1"/>
      <c r="X1465" s="1"/>
    </row>
    <row r="1466" spans="5:24">
      <c r="E1466" s="2"/>
      <c r="G1466" s="7" t="s">
        <v>752</v>
      </c>
      <c r="H1466" s="7" t="s">
        <v>2217</v>
      </c>
      <c r="J1466" s="10"/>
      <c r="K1466" s="10"/>
      <c r="T1466" s="1"/>
      <c r="U1466" s="1"/>
      <c r="V1466" s="1"/>
      <c r="W1466" s="1"/>
      <c r="X1466" s="1"/>
    </row>
    <row r="1467" spans="5:24">
      <c r="E1467" s="2"/>
      <c r="G1467" s="7" t="s">
        <v>752</v>
      </c>
      <c r="H1467" s="7" t="s">
        <v>2218</v>
      </c>
      <c r="J1467" s="10"/>
      <c r="K1467" s="10"/>
      <c r="T1467" s="1"/>
      <c r="U1467" s="1"/>
      <c r="V1467" s="1"/>
      <c r="W1467" s="1"/>
      <c r="X1467" s="1"/>
    </row>
    <row r="1468" spans="5:24">
      <c r="E1468" s="2"/>
      <c r="G1468" s="7" t="s">
        <v>752</v>
      </c>
      <c r="H1468" s="7" t="s">
        <v>2219</v>
      </c>
      <c r="J1468" s="10"/>
      <c r="K1468" s="10"/>
      <c r="T1468" s="1"/>
      <c r="U1468" s="1"/>
      <c r="V1468" s="1"/>
      <c r="W1468" s="1"/>
      <c r="X1468" s="1"/>
    </row>
    <row r="1469" spans="5:24">
      <c r="E1469" s="2"/>
      <c r="G1469" s="7" t="s">
        <v>752</v>
      </c>
      <c r="H1469" s="7" t="s">
        <v>2220</v>
      </c>
      <c r="J1469" s="10"/>
      <c r="K1469" s="10"/>
      <c r="T1469" s="1"/>
      <c r="U1469" s="1"/>
      <c r="V1469" s="1"/>
      <c r="W1469" s="1"/>
      <c r="X1469" s="1"/>
    </row>
    <row r="1470" spans="5:24">
      <c r="E1470" s="2"/>
      <c r="G1470" s="7" t="s">
        <v>752</v>
      </c>
      <c r="H1470" s="7" t="s">
        <v>2221</v>
      </c>
      <c r="J1470" s="10"/>
      <c r="K1470" s="10"/>
      <c r="T1470" s="1"/>
      <c r="U1470" s="1"/>
      <c r="V1470" s="1"/>
      <c r="W1470" s="1"/>
      <c r="X1470" s="1"/>
    </row>
    <row r="1471" spans="5:24">
      <c r="E1471" s="2"/>
      <c r="G1471" s="7" t="s">
        <v>752</v>
      </c>
      <c r="H1471" s="7" t="s">
        <v>2222</v>
      </c>
      <c r="J1471" s="10"/>
      <c r="K1471" s="10"/>
      <c r="T1471" s="1"/>
      <c r="U1471" s="1"/>
      <c r="V1471" s="1"/>
      <c r="W1471" s="1"/>
      <c r="X1471" s="1"/>
    </row>
    <row r="1472" spans="5:24">
      <c r="E1472" s="2"/>
      <c r="G1472" s="7" t="s">
        <v>752</v>
      </c>
      <c r="H1472" s="7" t="s">
        <v>2223</v>
      </c>
      <c r="J1472" s="10"/>
      <c r="K1472" s="10"/>
      <c r="T1472" s="1"/>
      <c r="U1472" s="1"/>
      <c r="V1472" s="1"/>
      <c r="W1472" s="1"/>
      <c r="X1472" s="1"/>
    </row>
    <row r="1473" spans="5:24">
      <c r="E1473" s="2"/>
      <c r="G1473" s="7" t="s">
        <v>752</v>
      </c>
      <c r="H1473" s="7" t="s">
        <v>2224</v>
      </c>
      <c r="J1473" s="10"/>
      <c r="K1473" s="10"/>
      <c r="T1473" s="1"/>
      <c r="U1473" s="1"/>
      <c r="V1473" s="1"/>
      <c r="W1473" s="1"/>
      <c r="X1473" s="1"/>
    </row>
    <row r="1474" spans="5:24">
      <c r="E1474" s="2"/>
      <c r="G1474" s="7" t="s">
        <v>752</v>
      </c>
      <c r="H1474" s="7" t="s">
        <v>2225</v>
      </c>
      <c r="J1474" s="10"/>
      <c r="K1474" s="10"/>
      <c r="T1474" s="1"/>
      <c r="U1474" s="1"/>
      <c r="V1474" s="1"/>
      <c r="W1474" s="1"/>
      <c r="X1474" s="1"/>
    </row>
    <row r="1475" spans="5:24">
      <c r="E1475" s="2"/>
      <c r="G1475" s="7" t="s">
        <v>752</v>
      </c>
      <c r="H1475" s="7" t="s">
        <v>2226</v>
      </c>
      <c r="J1475" s="10"/>
      <c r="K1475" s="10"/>
      <c r="T1475" s="1"/>
      <c r="U1475" s="1"/>
      <c r="V1475" s="1"/>
      <c r="W1475" s="1"/>
      <c r="X1475" s="1"/>
    </row>
    <row r="1476" spans="5:24">
      <c r="E1476" s="2"/>
      <c r="G1476" s="7" t="s">
        <v>756</v>
      </c>
      <c r="H1476" s="7" t="s">
        <v>1565</v>
      </c>
      <c r="J1476" s="10"/>
      <c r="K1476" s="10"/>
      <c r="T1476" s="1"/>
      <c r="U1476" s="1"/>
      <c r="V1476" s="1"/>
      <c r="W1476" s="1"/>
      <c r="X1476" s="1"/>
    </row>
    <row r="1477" spans="5:24">
      <c r="E1477" s="2"/>
      <c r="G1477" s="7" t="s">
        <v>756</v>
      </c>
      <c r="H1477" s="7" t="s">
        <v>2227</v>
      </c>
      <c r="J1477" s="10"/>
      <c r="K1477" s="10"/>
      <c r="T1477" s="1"/>
      <c r="U1477" s="1"/>
      <c r="V1477" s="1"/>
      <c r="W1477" s="1"/>
      <c r="X1477" s="1"/>
    </row>
    <row r="1478" spans="5:24">
      <c r="E1478" s="2"/>
      <c r="G1478" s="7" t="s">
        <v>756</v>
      </c>
      <c r="H1478" s="7" t="s">
        <v>2228</v>
      </c>
      <c r="J1478" s="10"/>
      <c r="K1478" s="10"/>
      <c r="T1478" s="1"/>
      <c r="U1478" s="1"/>
      <c r="V1478" s="1"/>
      <c r="W1478" s="1"/>
      <c r="X1478" s="1"/>
    </row>
    <row r="1479" spans="5:24">
      <c r="E1479" s="2"/>
      <c r="G1479" s="7" t="s">
        <v>756</v>
      </c>
      <c r="H1479" s="7" t="s">
        <v>2229</v>
      </c>
      <c r="J1479" s="10"/>
      <c r="K1479" s="10"/>
      <c r="T1479" s="1"/>
      <c r="U1479" s="1"/>
      <c r="V1479" s="1"/>
      <c r="W1479" s="1"/>
      <c r="X1479" s="1"/>
    </row>
    <row r="1480" spans="5:24">
      <c r="E1480" s="2"/>
      <c r="G1480" s="7" t="s">
        <v>756</v>
      </c>
      <c r="H1480" s="7" t="s">
        <v>2230</v>
      </c>
      <c r="J1480" s="10"/>
      <c r="K1480" s="10"/>
      <c r="T1480" s="1"/>
      <c r="U1480" s="1"/>
      <c r="V1480" s="1"/>
      <c r="W1480" s="1"/>
      <c r="X1480" s="1"/>
    </row>
    <row r="1481" spans="5:24">
      <c r="E1481" s="2"/>
      <c r="G1481" s="7" t="s">
        <v>756</v>
      </c>
      <c r="H1481" s="7" t="s">
        <v>1566</v>
      </c>
      <c r="J1481" s="10"/>
      <c r="K1481" s="10"/>
      <c r="T1481" s="1"/>
      <c r="U1481" s="1"/>
      <c r="V1481" s="1"/>
      <c r="W1481" s="1"/>
      <c r="X1481" s="1"/>
    </row>
    <row r="1482" spans="5:24">
      <c r="E1482" s="2"/>
      <c r="G1482" s="7" t="s">
        <v>756</v>
      </c>
      <c r="H1482" s="7" t="s">
        <v>2231</v>
      </c>
      <c r="J1482" s="10"/>
      <c r="K1482" s="10"/>
      <c r="T1482" s="1"/>
      <c r="U1482" s="1"/>
      <c r="V1482" s="1"/>
      <c r="W1482" s="1"/>
      <c r="X1482" s="1"/>
    </row>
    <row r="1483" spans="5:24">
      <c r="E1483" s="2"/>
      <c r="G1483" s="7" t="s">
        <v>756</v>
      </c>
      <c r="H1483" s="7" t="s">
        <v>2232</v>
      </c>
      <c r="J1483" s="10"/>
      <c r="K1483" s="10"/>
      <c r="T1483" s="1"/>
      <c r="U1483" s="1"/>
      <c r="V1483" s="1"/>
      <c r="W1483" s="1"/>
      <c r="X1483" s="1"/>
    </row>
    <row r="1484" spans="5:24">
      <c r="E1484" s="2"/>
      <c r="G1484" s="7" t="s">
        <v>756</v>
      </c>
      <c r="H1484" s="7" t="s">
        <v>2233</v>
      </c>
      <c r="J1484" s="10"/>
      <c r="K1484" s="10"/>
      <c r="T1484" s="1"/>
      <c r="U1484" s="1"/>
      <c r="V1484" s="1"/>
      <c r="W1484" s="1"/>
      <c r="X1484" s="1"/>
    </row>
    <row r="1485" spans="5:24">
      <c r="E1485" s="2"/>
      <c r="G1485" s="7" t="s">
        <v>756</v>
      </c>
      <c r="H1485" s="7" t="s">
        <v>2234</v>
      </c>
      <c r="J1485" s="10"/>
      <c r="K1485" s="10"/>
      <c r="T1485" s="1"/>
      <c r="U1485" s="1"/>
      <c r="V1485" s="1"/>
      <c r="W1485" s="1"/>
      <c r="X1485" s="1"/>
    </row>
    <row r="1486" spans="5:24">
      <c r="E1486" s="2"/>
      <c r="G1486" s="7" t="s">
        <v>756</v>
      </c>
      <c r="H1486" s="7" t="s">
        <v>2235</v>
      </c>
      <c r="J1486" s="10"/>
      <c r="K1486" s="10"/>
      <c r="T1486" s="1"/>
      <c r="U1486" s="1"/>
      <c r="V1486" s="1"/>
      <c r="W1486" s="1"/>
      <c r="X1486" s="1"/>
    </row>
    <row r="1487" spans="5:24">
      <c r="E1487" s="2"/>
      <c r="G1487" s="7" t="s">
        <v>756</v>
      </c>
      <c r="H1487" s="7" t="s">
        <v>2236</v>
      </c>
      <c r="J1487" s="10"/>
      <c r="K1487" s="10"/>
      <c r="T1487" s="1"/>
      <c r="U1487" s="1"/>
      <c r="V1487" s="1"/>
      <c r="W1487" s="1"/>
      <c r="X1487" s="1"/>
    </row>
    <row r="1488" spans="5:24">
      <c r="E1488" s="2"/>
      <c r="G1488" s="7" t="s">
        <v>756</v>
      </c>
      <c r="H1488" s="7" t="s">
        <v>2237</v>
      </c>
      <c r="J1488" s="10"/>
      <c r="K1488" s="10"/>
      <c r="T1488" s="1"/>
      <c r="U1488" s="1"/>
      <c r="V1488" s="1"/>
      <c r="W1488" s="1"/>
      <c r="X1488" s="1"/>
    </row>
    <row r="1489" spans="5:24">
      <c r="E1489" s="2"/>
      <c r="G1489" s="7" t="s">
        <v>756</v>
      </c>
      <c r="H1489" s="7" t="s">
        <v>2238</v>
      </c>
      <c r="J1489" s="10"/>
      <c r="K1489" s="10"/>
      <c r="T1489" s="1"/>
      <c r="U1489" s="1"/>
      <c r="V1489" s="1"/>
      <c r="W1489" s="1"/>
      <c r="X1489" s="1"/>
    </row>
    <row r="1490" spans="5:24">
      <c r="E1490" s="2"/>
      <c r="G1490" s="7" t="s">
        <v>756</v>
      </c>
      <c r="H1490" s="7" t="s">
        <v>2239</v>
      </c>
      <c r="J1490" s="10"/>
      <c r="K1490" s="10"/>
      <c r="T1490" s="1"/>
      <c r="U1490" s="1"/>
      <c r="V1490" s="1"/>
      <c r="W1490" s="1"/>
      <c r="X1490" s="1"/>
    </row>
    <row r="1491" spans="5:24">
      <c r="E1491" s="2"/>
      <c r="G1491" s="7" t="s">
        <v>756</v>
      </c>
      <c r="H1491" s="7" t="s">
        <v>1568</v>
      </c>
      <c r="J1491" s="10"/>
      <c r="K1491" s="10"/>
      <c r="T1491" s="1"/>
      <c r="U1491" s="1"/>
      <c r="V1491" s="1"/>
      <c r="W1491" s="1"/>
      <c r="X1491" s="1"/>
    </row>
    <row r="1492" spans="5:24">
      <c r="E1492" s="2"/>
      <c r="G1492" s="7" t="s">
        <v>756</v>
      </c>
      <c r="H1492" s="7" t="s">
        <v>2240</v>
      </c>
      <c r="J1492" s="10"/>
      <c r="K1492" s="10"/>
      <c r="T1492" s="1"/>
      <c r="U1492" s="1"/>
      <c r="V1492" s="1"/>
      <c r="W1492" s="1"/>
      <c r="X1492" s="1"/>
    </row>
    <row r="1493" spans="5:24">
      <c r="E1493" s="2"/>
      <c r="G1493" s="7" t="s">
        <v>756</v>
      </c>
      <c r="H1493" s="7" t="s">
        <v>1244</v>
      </c>
      <c r="J1493" s="10"/>
      <c r="K1493" s="10"/>
      <c r="T1493" s="1"/>
      <c r="U1493" s="1"/>
      <c r="V1493" s="1"/>
      <c r="W1493" s="1"/>
      <c r="X1493" s="1"/>
    </row>
    <row r="1494" spans="5:24">
      <c r="E1494" s="2"/>
      <c r="G1494" s="7" t="s">
        <v>756</v>
      </c>
      <c r="H1494" s="7" t="s">
        <v>2241</v>
      </c>
      <c r="J1494" s="10"/>
      <c r="K1494" s="10"/>
      <c r="T1494" s="1"/>
      <c r="U1494" s="1"/>
      <c r="V1494" s="1"/>
      <c r="W1494" s="1"/>
      <c r="X1494" s="1"/>
    </row>
    <row r="1495" spans="5:24">
      <c r="E1495" s="2"/>
      <c r="G1495" s="7" t="s">
        <v>756</v>
      </c>
      <c r="H1495" s="7" t="s">
        <v>1246</v>
      </c>
      <c r="J1495" s="10"/>
      <c r="K1495" s="10"/>
      <c r="T1495" s="1"/>
      <c r="U1495" s="1"/>
      <c r="V1495" s="1"/>
      <c r="W1495" s="1"/>
      <c r="X1495" s="1"/>
    </row>
    <row r="1496" spans="5:24">
      <c r="E1496" s="2"/>
      <c r="G1496" s="7" t="s">
        <v>756</v>
      </c>
      <c r="H1496" s="7" t="s">
        <v>1570</v>
      </c>
      <c r="J1496" s="10"/>
      <c r="K1496" s="10"/>
      <c r="T1496" s="1"/>
      <c r="U1496" s="1"/>
      <c r="V1496" s="1"/>
      <c r="W1496" s="1"/>
      <c r="X1496" s="1"/>
    </row>
    <row r="1497" spans="5:24">
      <c r="E1497" s="2"/>
      <c r="G1497" s="7" t="s">
        <v>756</v>
      </c>
      <c r="H1497" s="7" t="s">
        <v>1248</v>
      </c>
      <c r="J1497" s="10"/>
      <c r="K1497" s="10"/>
      <c r="T1497" s="1"/>
      <c r="U1497" s="1"/>
      <c r="V1497" s="1"/>
      <c r="W1497" s="1"/>
      <c r="X1497" s="1"/>
    </row>
    <row r="1498" spans="5:24">
      <c r="E1498" s="2"/>
      <c r="G1498" s="7" t="s">
        <v>756</v>
      </c>
      <c r="H1498" s="7" t="s">
        <v>2242</v>
      </c>
      <c r="J1498" s="10"/>
      <c r="K1498" s="10"/>
      <c r="T1498" s="1"/>
      <c r="U1498" s="1"/>
      <c r="V1498" s="1"/>
      <c r="W1498" s="1"/>
      <c r="X1498" s="1"/>
    </row>
    <row r="1499" spans="5:24">
      <c r="E1499" s="2"/>
      <c r="G1499" s="7" t="s">
        <v>756</v>
      </c>
      <c r="H1499" s="7" t="s">
        <v>2243</v>
      </c>
      <c r="J1499" s="10"/>
      <c r="K1499" s="10"/>
      <c r="T1499" s="1"/>
      <c r="U1499" s="1"/>
      <c r="V1499" s="1"/>
      <c r="W1499" s="1"/>
      <c r="X1499" s="1"/>
    </row>
    <row r="1500" spans="5:24">
      <c r="E1500" s="2"/>
      <c r="G1500" s="7" t="s">
        <v>756</v>
      </c>
      <c r="H1500" s="7" t="s">
        <v>2244</v>
      </c>
      <c r="J1500" s="10"/>
      <c r="K1500" s="10"/>
      <c r="T1500" s="1"/>
      <c r="U1500" s="1"/>
      <c r="V1500" s="1"/>
      <c r="W1500" s="1"/>
      <c r="X1500" s="1"/>
    </row>
    <row r="1501" spans="5:24">
      <c r="E1501" s="2"/>
      <c r="G1501" s="7" t="s">
        <v>756</v>
      </c>
      <c r="H1501" s="7" t="s">
        <v>2245</v>
      </c>
      <c r="J1501" s="10"/>
      <c r="K1501" s="10"/>
      <c r="T1501" s="1"/>
      <c r="U1501" s="1"/>
      <c r="V1501" s="1"/>
      <c r="W1501" s="1"/>
      <c r="X1501" s="1"/>
    </row>
    <row r="1502" spans="5:24">
      <c r="E1502" s="2"/>
      <c r="G1502" s="7" t="s">
        <v>756</v>
      </c>
      <c r="H1502" s="7" t="s">
        <v>2246</v>
      </c>
      <c r="J1502" s="10"/>
      <c r="K1502" s="10"/>
      <c r="T1502" s="1"/>
      <c r="U1502" s="1"/>
      <c r="V1502" s="1"/>
      <c r="W1502" s="1"/>
      <c r="X1502" s="1"/>
    </row>
    <row r="1503" spans="5:24">
      <c r="E1503" s="2"/>
      <c r="G1503" s="7" t="s">
        <v>756</v>
      </c>
      <c r="H1503" s="7" t="s">
        <v>1250</v>
      </c>
      <c r="J1503" s="10"/>
      <c r="K1503" s="10"/>
      <c r="T1503" s="1"/>
      <c r="U1503" s="1"/>
      <c r="V1503" s="1"/>
      <c r="W1503" s="1"/>
      <c r="X1503" s="1"/>
    </row>
    <row r="1504" spans="5:24">
      <c r="E1504" s="2"/>
      <c r="G1504" s="7" t="s">
        <v>2247</v>
      </c>
      <c r="H1504" s="7" t="s">
        <v>2248</v>
      </c>
      <c r="J1504" s="10"/>
      <c r="K1504" s="10"/>
      <c r="T1504" s="1"/>
      <c r="U1504" s="1"/>
      <c r="V1504" s="1"/>
      <c r="W1504" s="1"/>
      <c r="X1504" s="1"/>
    </row>
    <row r="1505" spans="5:24">
      <c r="E1505" s="2"/>
      <c r="G1505" s="7" t="s">
        <v>756</v>
      </c>
      <c r="H1505" s="7" t="s">
        <v>2249</v>
      </c>
      <c r="J1505" s="10"/>
      <c r="K1505" s="10"/>
      <c r="T1505" s="1"/>
      <c r="U1505" s="1"/>
      <c r="V1505" s="1"/>
      <c r="W1505" s="1"/>
      <c r="X1505" s="1"/>
    </row>
    <row r="1506" spans="5:24">
      <c r="E1506" s="2"/>
      <c r="G1506" s="7" t="s">
        <v>756</v>
      </c>
      <c r="H1506" s="7" t="s">
        <v>2250</v>
      </c>
      <c r="J1506" s="10"/>
      <c r="K1506" s="10"/>
      <c r="T1506" s="1"/>
      <c r="U1506" s="1"/>
      <c r="V1506" s="1"/>
      <c r="W1506" s="1"/>
      <c r="X1506" s="1"/>
    </row>
    <row r="1507" spans="5:24">
      <c r="E1507" s="2"/>
      <c r="G1507" s="7" t="s">
        <v>756</v>
      </c>
      <c r="H1507" s="7" t="s">
        <v>2251</v>
      </c>
      <c r="J1507" s="10"/>
      <c r="K1507" s="10"/>
      <c r="T1507" s="1"/>
      <c r="U1507" s="1"/>
      <c r="V1507" s="1"/>
      <c r="W1507" s="1"/>
      <c r="X1507" s="1"/>
    </row>
    <row r="1508" spans="5:24">
      <c r="E1508" s="2"/>
      <c r="G1508" s="7" t="s">
        <v>756</v>
      </c>
      <c r="H1508" s="7" t="s">
        <v>2252</v>
      </c>
      <c r="J1508" s="10"/>
      <c r="K1508" s="10"/>
      <c r="T1508" s="1"/>
      <c r="U1508" s="1"/>
      <c r="V1508" s="1"/>
      <c r="W1508" s="1"/>
      <c r="X1508" s="1"/>
    </row>
    <row r="1509" spans="5:24">
      <c r="E1509" s="2"/>
      <c r="G1509" s="7" t="s">
        <v>756</v>
      </c>
      <c r="H1509" s="7" t="s">
        <v>2253</v>
      </c>
      <c r="J1509" s="10"/>
      <c r="K1509" s="10"/>
      <c r="T1509" s="1"/>
      <c r="U1509" s="1"/>
      <c r="V1509" s="1"/>
      <c r="W1509" s="1"/>
      <c r="X1509" s="1"/>
    </row>
    <row r="1510" spans="5:24">
      <c r="E1510" s="2"/>
      <c r="G1510" s="7" t="s">
        <v>756</v>
      </c>
      <c r="H1510" s="7" t="s">
        <v>2254</v>
      </c>
      <c r="J1510" s="10"/>
      <c r="K1510" s="10"/>
      <c r="T1510" s="1"/>
      <c r="U1510" s="1"/>
      <c r="V1510" s="1"/>
      <c r="W1510" s="1"/>
      <c r="X1510" s="1"/>
    </row>
    <row r="1511" spans="5:24">
      <c r="E1511" s="2"/>
      <c r="G1511" s="7" t="s">
        <v>756</v>
      </c>
      <c r="H1511" s="7" t="s">
        <v>1254</v>
      </c>
      <c r="J1511" s="10"/>
      <c r="K1511" s="10"/>
      <c r="T1511" s="1"/>
      <c r="U1511" s="1"/>
      <c r="V1511" s="1"/>
      <c r="W1511" s="1"/>
      <c r="X1511" s="1"/>
    </row>
    <row r="1512" spans="5:24">
      <c r="E1512" s="2"/>
      <c r="G1512" s="7" t="s">
        <v>756</v>
      </c>
      <c r="H1512" s="7" t="s">
        <v>2255</v>
      </c>
      <c r="J1512" s="10"/>
      <c r="K1512" s="10"/>
      <c r="T1512" s="1"/>
      <c r="U1512" s="1"/>
      <c r="V1512" s="1"/>
      <c r="W1512" s="1"/>
      <c r="X1512" s="1"/>
    </row>
    <row r="1513" spans="5:24">
      <c r="E1513" s="2"/>
      <c r="G1513" s="7" t="s">
        <v>756</v>
      </c>
      <c r="H1513" s="7" t="s">
        <v>2256</v>
      </c>
      <c r="J1513" s="10"/>
      <c r="K1513" s="10"/>
      <c r="T1513" s="1"/>
      <c r="U1513" s="1"/>
      <c r="V1513" s="1"/>
      <c r="W1513" s="1"/>
      <c r="X1513" s="1"/>
    </row>
    <row r="1514" spans="5:24">
      <c r="E1514" s="2"/>
      <c r="G1514" s="7" t="s">
        <v>756</v>
      </c>
      <c r="H1514" s="7" t="s">
        <v>2257</v>
      </c>
      <c r="J1514" s="10"/>
      <c r="K1514" s="10"/>
      <c r="T1514" s="1"/>
      <c r="U1514" s="1"/>
      <c r="V1514" s="1"/>
      <c r="W1514" s="1"/>
      <c r="X1514" s="1"/>
    </row>
    <row r="1515" spans="5:24">
      <c r="E1515" s="2"/>
      <c r="G1515" s="7" t="s">
        <v>756</v>
      </c>
      <c r="H1515" s="7" t="s">
        <v>2258</v>
      </c>
      <c r="J1515" s="10"/>
      <c r="K1515" s="10"/>
      <c r="T1515" s="1"/>
      <c r="U1515" s="1"/>
      <c r="V1515" s="1"/>
      <c r="W1515" s="1"/>
      <c r="X1515" s="1"/>
    </row>
    <row r="1516" spans="5:24">
      <c r="E1516" s="2"/>
      <c r="G1516" s="7" t="s">
        <v>756</v>
      </c>
      <c r="H1516" s="7" t="s">
        <v>2259</v>
      </c>
      <c r="J1516" s="10"/>
      <c r="K1516" s="10"/>
      <c r="T1516" s="1"/>
      <c r="U1516" s="1"/>
      <c r="V1516" s="1"/>
      <c r="W1516" s="1"/>
      <c r="X1516" s="1"/>
    </row>
    <row r="1517" spans="5:24">
      <c r="E1517" s="2"/>
      <c r="G1517" s="7" t="s">
        <v>756</v>
      </c>
      <c r="H1517" s="7" t="s">
        <v>2260</v>
      </c>
      <c r="J1517" s="10"/>
      <c r="K1517" s="10"/>
      <c r="T1517" s="1"/>
      <c r="U1517" s="1"/>
      <c r="V1517" s="1"/>
      <c r="W1517" s="1"/>
      <c r="X1517" s="1"/>
    </row>
    <row r="1518" spans="5:24">
      <c r="E1518" s="2"/>
      <c r="G1518" s="7" t="s">
        <v>756</v>
      </c>
      <c r="H1518" s="7" t="s">
        <v>2261</v>
      </c>
      <c r="J1518" s="10"/>
      <c r="K1518" s="10"/>
      <c r="T1518" s="1"/>
      <c r="U1518" s="1"/>
      <c r="V1518" s="1"/>
      <c r="W1518" s="1"/>
      <c r="X1518" s="1"/>
    </row>
    <row r="1519" spans="5:24">
      <c r="E1519" s="2"/>
      <c r="G1519" s="7" t="s">
        <v>756</v>
      </c>
      <c r="H1519" s="7" t="s">
        <v>2262</v>
      </c>
      <c r="J1519" s="10"/>
      <c r="K1519" s="10"/>
      <c r="T1519" s="1"/>
      <c r="U1519" s="1"/>
      <c r="V1519" s="1"/>
      <c r="W1519" s="1"/>
      <c r="X1519" s="1"/>
    </row>
    <row r="1520" spans="5:24">
      <c r="E1520" s="2"/>
      <c r="G1520" s="7" t="s">
        <v>756</v>
      </c>
      <c r="H1520" s="7" t="s">
        <v>2263</v>
      </c>
      <c r="J1520" s="10"/>
      <c r="K1520" s="10"/>
      <c r="T1520" s="1"/>
      <c r="U1520" s="1"/>
      <c r="V1520" s="1"/>
      <c r="W1520" s="1"/>
      <c r="X1520" s="1"/>
    </row>
    <row r="1521" spans="5:24">
      <c r="E1521" s="2"/>
      <c r="G1521" s="7" t="s">
        <v>756</v>
      </c>
      <c r="H1521" s="7" t="s">
        <v>2264</v>
      </c>
      <c r="J1521" s="10"/>
      <c r="K1521" s="10"/>
      <c r="T1521" s="1"/>
      <c r="U1521" s="1"/>
      <c r="V1521" s="1"/>
      <c r="W1521" s="1"/>
      <c r="X1521" s="1"/>
    </row>
    <row r="1522" spans="5:24">
      <c r="E1522" s="2"/>
      <c r="G1522" s="7" t="s">
        <v>756</v>
      </c>
      <c r="H1522" s="7" t="s">
        <v>2265</v>
      </c>
      <c r="J1522" s="10"/>
      <c r="K1522" s="10"/>
      <c r="T1522" s="1"/>
      <c r="U1522" s="1"/>
      <c r="V1522" s="1"/>
      <c r="W1522" s="1"/>
      <c r="X1522" s="1"/>
    </row>
    <row r="1523" spans="5:24">
      <c r="E1523" s="2"/>
      <c r="G1523" s="7" t="s">
        <v>756</v>
      </c>
      <c r="H1523" s="7" t="s">
        <v>2026</v>
      </c>
      <c r="J1523" s="10"/>
      <c r="K1523" s="10"/>
      <c r="T1523" s="1"/>
      <c r="U1523" s="1"/>
      <c r="V1523" s="1"/>
      <c r="W1523" s="1"/>
      <c r="X1523" s="1"/>
    </row>
    <row r="1524" spans="5:24">
      <c r="E1524" s="2"/>
      <c r="G1524" s="7" t="s">
        <v>756</v>
      </c>
      <c r="H1524" s="7" t="s">
        <v>2266</v>
      </c>
      <c r="J1524" s="10"/>
      <c r="K1524" s="10"/>
      <c r="T1524" s="1"/>
      <c r="U1524" s="1"/>
      <c r="V1524" s="1"/>
      <c r="W1524" s="1"/>
      <c r="X1524" s="1"/>
    </row>
    <row r="1525" spans="5:24">
      <c r="E1525" s="2"/>
      <c r="G1525" s="7" t="s">
        <v>756</v>
      </c>
      <c r="H1525" s="7" t="s">
        <v>2267</v>
      </c>
      <c r="J1525" s="10"/>
      <c r="K1525" s="10"/>
      <c r="T1525" s="1"/>
      <c r="U1525" s="1"/>
      <c r="V1525" s="1"/>
      <c r="W1525" s="1"/>
      <c r="X1525" s="1"/>
    </row>
    <row r="1526" spans="5:24">
      <c r="E1526" s="2"/>
      <c r="G1526" s="7" t="s">
        <v>756</v>
      </c>
      <c r="H1526" s="7" t="s">
        <v>2268</v>
      </c>
      <c r="J1526" s="10"/>
      <c r="K1526" s="10"/>
      <c r="T1526" s="1"/>
      <c r="U1526" s="1"/>
      <c r="V1526" s="1"/>
      <c r="W1526" s="1"/>
      <c r="X1526" s="1"/>
    </row>
    <row r="1527" spans="5:24">
      <c r="E1527" s="2"/>
      <c r="G1527" s="7" t="s">
        <v>756</v>
      </c>
      <c r="H1527" s="7" t="s">
        <v>1251</v>
      </c>
      <c r="J1527" s="10"/>
      <c r="K1527" s="10"/>
      <c r="T1527" s="1"/>
      <c r="U1527" s="1"/>
      <c r="V1527" s="1"/>
      <c r="W1527" s="1"/>
      <c r="X1527" s="1"/>
    </row>
    <row r="1528" spans="5:24">
      <c r="E1528" s="2"/>
      <c r="G1528" s="7" t="s">
        <v>756</v>
      </c>
      <c r="H1528" s="7" t="s">
        <v>2269</v>
      </c>
      <c r="J1528" s="10"/>
      <c r="K1528" s="10"/>
      <c r="T1528" s="1"/>
      <c r="U1528" s="1"/>
      <c r="V1528" s="1"/>
      <c r="W1528" s="1"/>
      <c r="X1528" s="1"/>
    </row>
    <row r="1529" spans="5:24">
      <c r="E1529" s="2"/>
      <c r="G1529" s="7" t="s">
        <v>756</v>
      </c>
      <c r="H1529" s="7" t="s">
        <v>2270</v>
      </c>
      <c r="J1529" s="10"/>
      <c r="K1529" s="10"/>
      <c r="T1529" s="1"/>
      <c r="U1529" s="1"/>
      <c r="V1529" s="1"/>
      <c r="W1529" s="1"/>
      <c r="X1529" s="1"/>
    </row>
    <row r="1530" spans="5:24">
      <c r="E1530" s="2"/>
      <c r="G1530" s="7" t="s">
        <v>756</v>
      </c>
      <c r="H1530" s="7" t="s">
        <v>2271</v>
      </c>
      <c r="J1530" s="10"/>
      <c r="K1530" s="10"/>
      <c r="T1530" s="1"/>
      <c r="U1530" s="1"/>
      <c r="V1530" s="1"/>
      <c r="W1530" s="1"/>
      <c r="X1530" s="1"/>
    </row>
    <row r="1531" spans="5:24">
      <c r="E1531" s="2"/>
      <c r="G1531" s="7" t="s">
        <v>756</v>
      </c>
      <c r="H1531" s="7" t="s">
        <v>2272</v>
      </c>
      <c r="J1531" s="10"/>
      <c r="K1531" s="10"/>
      <c r="T1531" s="1"/>
      <c r="U1531" s="1"/>
      <c r="V1531" s="1"/>
      <c r="W1531" s="1"/>
      <c r="X1531" s="1"/>
    </row>
    <row r="1532" spans="5:24">
      <c r="E1532" s="2"/>
      <c r="G1532" s="7" t="s">
        <v>756</v>
      </c>
      <c r="H1532" s="7" t="s">
        <v>2273</v>
      </c>
      <c r="J1532" s="10"/>
      <c r="K1532" s="10"/>
      <c r="T1532" s="1"/>
      <c r="U1532" s="1"/>
      <c r="V1532" s="1"/>
      <c r="W1532" s="1"/>
      <c r="X1532" s="1"/>
    </row>
    <row r="1533" spans="5:24">
      <c r="E1533" s="2"/>
      <c r="G1533" s="7" t="s">
        <v>756</v>
      </c>
      <c r="H1533" s="7" t="s">
        <v>2274</v>
      </c>
      <c r="J1533" s="10"/>
      <c r="K1533" s="10"/>
      <c r="T1533" s="1"/>
      <c r="U1533" s="1"/>
      <c r="V1533" s="1"/>
      <c r="W1533" s="1"/>
      <c r="X1533" s="1"/>
    </row>
    <row r="1534" spans="5:24">
      <c r="E1534" s="2"/>
      <c r="G1534" s="7" t="s">
        <v>756</v>
      </c>
      <c r="H1534" s="7" t="s">
        <v>2275</v>
      </c>
      <c r="J1534" s="10"/>
      <c r="K1534" s="10"/>
      <c r="T1534" s="1"/>
      <c r="U1534" s="1"/>
      <c r="V1534" s="1"/>
      <c r="W1534" s="1"/>
      <c r="X1534" s="1"/>
    </row>
    <row r="1535" spans="5:24">
      <c r="E1535" s="2"/>
      <c r="G1535" s="7" t="s">
        <v>756</v>
      </c>
      <c r="H1535" s="7" t="s">
        <v>2276</v>
      </c>
      <c r="J1535" s="10"/>
      <c r="K1535" s="10"/>
      <c r="T1535" s="1"/>
      <c r="U1535" s="1"/>
      <c r="V1535" s="1"/>
      <c r="W1535" s="1"/>
      <c r="X1535" s="1"/>
    </row>
    <row r="1536" spans="5:24">
      <c r="E1536" s="2"/>
      <c r="G1536" s="7" t="s">
        <v>760</v>
      </c>
      <c r="H1536" s="7" t="s">
        <v>2277</v>
      </c>
      <c r="J1536" s="10"/>
      <c r="K1536" s="10"/>
      <c r="T1536" s="1"/>
      <c r="U1536" s="1"/>
      <c r="V1536" s="1"/>
      <c r="W1536" s="1"/>
      <c r="X1536" s="1"/>
    </row>
    <row r="1537" spans="5:24">
      <c r="E1537" s="2"/>
      <c r="G1537" s="7" t="s">
        <v>760</v>
      </c>
      <c r="H1537" s="7" t="s">
        <v>2278</v>
      </c>
      <c r="J1537" s="10"/>
      <c r="K1537" s="10"/>
      <c r="T1537" s="1"/>
      <c r="U1537" s="1"/>
      <c r="V1537" s="1"/>
      <c r="W1537" s="1"/>
      <c r="X1537" s="1"/>
    </row>
    <row r="1538" spans="5:24">
      <c r="E1538" s="2"/>
      <c r="G1538" s="7" t="s">
        <v>760</v>
      </c>
      <c r="H1538" s="7" t="s">
        <v>2279</v>
      </c>
      <c r="J1538" s="10"/>
      <c r="K1538" s="10"/>
      <c r="T1538" s="1"/>
      <c r="U1538" s="1"/>
      <c r="V1538" s="1"/>
      <c r="W1538" s="1"/>
      <c r="X1538" s="1"/>
    </row>
    <row r="1539" spans="5:24">
      <c r="E1539" s="2"/>
      <c r="G1539" s="7" t="s">
        <v>760</v>
      </c>
      <c r="H1539" s="7" t="s">
        <v>2280</v>
      </c>
      <c r="J1539" s="10"/>
      <c r="K1539" s="10"/>
      <c r="T1539" s="1"/>
      <c r="U1539" s="1"/>
      <c r="V1539" s="1"/>
      <c r="W1539" s="1"/>
      <c r="X1539" s="1"/>
    </row>
    <row r="1540" spans="5:24">
      <c r="E1540" s="2"/>
      <c r="G1540" s="7" t="s">
        <v>760</v>
      </c>
      <c r="H1540" s="7" t="s">
        <v>2281</v>
      </c>
      <c r="J1540" s="10"/>
      <c r="K1540" s="10"/>
      <c r="T1540" s="1"/>
      <c r="U1540" s="1"/>
      <c r="V1540" s="1"/>
      <c r="W1540" s="1"/>
      <c r="X1540" s="1"/>
    </row>
    <row r="1541" spans="5:24">
      <c r="E1541" s="2"/>
      <c r="G1541" s="7" t="s">
        <v>760</v>
      </c>
      <c r="H1541" s="7" t="s">
        <v>2282</v>
      </c>
      <c r="J1541" s="10"/>
      <c r="K1541" s="10"/>
      <c r="T1541" s="1"/>
      <c r="U1541" s="1"/>
      <c r="V1541" s="1"/>
      <c r="W1541" s="1"/>
      <c r="X1541" s="1"/>
    </row>
    <row r="1542" spans="5:24">
      <c r="E1542" s="2"/>
      <c r="G1542" s="7" t="s">
        <v>760</v>
      </c>
      <c r="H1542" s="7" t="s">
        <v>2283</v>
      </c>
      <c r="J1542" s="10"/>
      <c r="K1542" s="10"/>
      <c r="T1542" s="1"/>
      <c r="U1542" s="1"/>
      <c r="V1542" s="1"/>
      <c r="W1542" s="1"/>
      <c r="X1542" s="1"/>
    </row>
    <row r="1543" spans="5:24">
      <c r="E1543" s="2"/>
      <c r="G1543" s="7" t="s">
        <v>760</v>
      </c>
      <c r="H1543" s="7" t="s">
        <v>2284</v>
      </c>
      <c r="J1543" s="10"/>
      <c r="K1543" s="10"/>
      <c r="T1543" s="1"/>
      <c r="U1543" s="1"/>
      <c r="V1543" s="1"/>
      <c r="W1543" s="1"/>
      <c r="X1543" s="1"/>
    </row>
    <row r="1544" spans="5:24">
      <c r="E1544" s="2"/>
      <c r="G1544" s="7" t="s">
        <v>760</v>
      </c>
      <c r="H1544" s="7" t="s">
        <v>2285</v>
      </c>
      <c r="J1544" s="10"/>
      <c r="K1544" s="10"/>
      <c r="T1544" s="1"/>
      <c r="U1544" s="1"/>
      <c r="V1544" s="1"/>
      <c r="W1544" s="1"/>
      <c r="X1544" s="1"/>
    </row>
    <row r="1545" spans="5:24">
      <c r="E1545" s="2"/>
      <c r="G1545" s="7" t="s">
        <v>760</v>
      </c>
      <c r="H1545" s="7" t="s">
        <v>2286</v>
      </c>
      <c r="J1545" s="10"/>
      <c r="K1545" s="10"/>
      <c r="T1545" s="1"/>
      <c r="U1545" s="1"/>
      <c r="V1545" s="1"/>
      <c r="W1545" s="1"/>
      <c r="X1545" s="1"/>
    </row>
    <row r="1546" spans="5:24">
      <c r="E1546" s="2"/>
      <c r="G1546" s="7" t="s">
        <v>760</v>
      </c>
      <c r="H1546" s="7" t="s">
        <v>2287</v>
      </c>
      <c r="J1546" s="10"/>
      <c r="K1546" s="10"/>
      <c r="T1546" s="1"/>
      <c r="U1546" s="1"/>
      <c r="V1546" s="1"/>
      <c r="W1546" s="1"/>
      <c r="X1546" s="1"/>
    </row>
    <row r="1547" spans="5:24">
      <c r="E1547" s="2"/>
      <c r="G1547" s="7" t="s">
        <v>760</v>
      </c>
      <c r="H1547" s="7" t="s">
        <v>2288</v>
      </c>
      <c r="J1547" s="10"/>
      <c r="K1547" s="10"/>
      <c r="T1547" s="1"/>
      <c r="U1547" s="1"/>
      <c r="V1547" s="1"/>
      <c r="W1547" s="1"/>
      <c r="X1547" s="1"/>
    </row>
    <row r="1548" spans="5:24">
      <c r="E1548" s="2"/>
      <c r="G1548" s="7" t="s">
        <v>760</v>
      </c>
      <c r="H1548" s="7" t="s">
        <v>2289</v>
      </c>
      <c r="J1548" s="10"/>
      <c r="K1548" s="10"/>
      <c r="T1548" s="1"/>
      <c r="U1548" s="1"/>
      <c r="V1548" s="1"/>
      <c r="W1548" s="1"/>
      <c r="X1548" s="1"/>
    </row>
    <row r="1549" spans="5:24">
      <c r="E1549" s="2"/>
      <c r="G1549" s="7" t="s">
        <v>760</v>
      </c>
      <c r="H1549" s="7" t="s">
        <v>2290</v>
      </c>
      <c r="J1549" s="10"/>
      <c r="K1549" s="10"/>
      <c r="T1549" s="1"/>
      <c r="U1549" s="1"/>
      <c r="V1549" s="1"/>
      <c r="W1549" s="1"/>
      <c r="X1549" s="1"/>
    </row>
    <row r="1550" spans="5:24">
      <c r="E1550" s="2"/>
      <c r="G1550" s="7" t="s">
        <v>760</v>
      </c>
      <c r="H1550" s="7" t="s">
        <v>2291</v>
      </c>
      <c r="J1550" s="10"/>
      <c r="K1550" s="10"/>
      <c r="T1550" s="1"/>
      <c r="U1550" s="1"/>
      <c r="V1550" s="1"/>
      <c r="W1550" s="1"/>
      <c r="X1550" s="1"/>
    </row>
    <row r="1551" spans="5:24">
      <c r="E1551" s="2"/>
      <c r="G1551" s="7" t="s">
        <v>760</v>
      </c>
      <c r="H1551" s="7" t="s">
        <v>2292</v>
      </c>
      <c r="J1551" s="10"/>
      <c r="K1551" s="10"/>
      <c r="T1551" s="1"/>
      <c r="U1551" s="1"/>
      <c r="V1551" s="1"/>
      <c r="W1551" s="1"/>
      <c r="X1551" s="1"/>
    </row>
    <row r="1552" spans="5:24">
      <c r="E1552" s="2"/>
      <c r="G1552" s="7" t="s">
        <v>760</v>
      </c>
      <c r="H1552" s="7" t="s">
        <v>2293</v>
      </c>
      <c r="J1552" s="10"/>
      <c r="K1552" s="10"/>
      <c r="T1552" s="1"/>
      <c r="U1552" s="1"/>
      <c r="V1552" s="1"/>
      <c r="W1552" s="1"/>
      <c r="X1552" s="1"/>
    </row>
    <row r="1553" spans="5:24">
      <c r="E1553" s="2"/>
      <c r="G1553" s="7" t="s">
        <v>760</v>
      </c>
      <c r="H1553" s="7" t="s">
        <v>2294</v>
      </c>
      <c r="J1553" s="10"/>
      <c r="K1553" s="10"/>
      <c r="T1553" s="1"/>
      <c r="U1553" s="1"/>
      <c r="V1553" s="1"/>
      <c r="W1553" s="1"/>
      <c r="X1553" s="1"/>
    </row>
    <row r="1554" spans="5:24">
      <c r="E1554" s="2"/>
      <c r="G1554" s="7" t="s">
        <v>760</v>
      </c>
      <c r="H1554" s="7" t="s">
        <v>2295</v>
      </c>
      <c r="J1554" s="10"/>
      <c r="K1554" s="10"/>
      <c r="T1554" s="1"/>
      <c r="U1554" s="1"/>
      <c r="V1554" s="1"/>
      <c r="W1554" s="1"/>
      <c r="X1554" s="1"/>
    </row>
    <row r="1555" spans="5:24">
      <c r="E1555" s="2"/>
      <c r="G1555" s="7" t="s">
        <v>760</v>
      </c>
      <c r="H1555" s="7" t="s">
        <v>2296</v>
      </c>
      <c r="J1555" s="10"/>
      <c r="K1555" s="10"/>
      <c r="T1555" s="1"/>
      <c r="U1555" s="1"/>
      <c r="V1555" s="1"/>
      <c r="W1555" s="1"/>
      <c r="X1555" s="1"/>
    </row>
    <row r="1556" spans="5:24">
      <c r="E1556" s="2"/>
      <c r="G1556" s="7" t="s">
        <v>765</v>
      </c>
      <c r="H1556" s="7" t="s">
        <v>1572</v>
      </c>
      <c r="J1556" s="10"/>
      <c r="K1556" s="10"/>
      <c r="T1556" s="1"/>
      <c r="U1556" s="1"/>
      <c r="V1556" s="1"/>
      <c r="W1556" s="1"/>
      <c r="X1556" s="1"/>
    </row>
    <row r="1557" spans="5:24">
      <c r="E1557" s="2"/>
      <c r="G1557" s="7" t="s">
        <v>765</v>
      </c>
      <c r="H1557" s="7" t="s">
        <v>2297</v>
      </c>
      <c r="J1557" s="10"/>
      <c r="K1557" s="10"/>
      <c r="T1557" s="1"/>
      <c r="U1557" s="1"/>
      <c r="V1557" s="1"/>
      <c r="W1557" s="1"/>
      <c r="X1557" s="1"/>
    </row>
    <row r="1558" spans="5:24">
      <c r="E1558" s="2"/>
      <c r="G1558" s="7" t="s">
        <v>765</v>
      </c>
      <c r="H1558" s="7" t="s">
        <v>2298</v>
      </c>
      <c r="J1558" s="10"/>
      <c r="K1558" s="10"/>
      <c r="T1558" s="1"/>
      <c r="U1558" s="1"/>
      <c r="V1558" s="1"/>
      <c r="W1558" s="1"/>
      <c r="X1558" s="1"/>
    </row>
    <row r="1559" spans="5:24">
      <c r="E1559" s="2"/>
      <c r="G1559" s="7" t="s">
        <v>765</v>
      </c>
      <c r="H1559" s="7" t="s">
        <v>2299</v>
      </c>
      <c r="J1559" s="10"/>
      <c r="K1559" s="10"/>
      <c r="T1559" s="1"/>
      <c r="U1559" s="1"/>
      <c r="V1559" s="1"/>
      <c r="W1559" s="1"/>
      <c r="X1559" s="1"/>
    </row>
    <row r="1560" spans="5:24">
      <c r="E1560" s="2"/>
      <c r="G1560" s="7" t="s">
        <v>765</v>
      </c>
      <c r="H1560" s="7" t="s">
        <v>2300</v>
      </c>
      <c r="J1560" s="10"/>
      <c r="K1560" s="10"/>
      <c r="T1560" s="1"/>
      <c r="U1560" s="1"/>
      <c r="V1560" s="1"/>
      <c r="W1560" s="1"/>
      <c r="X1560" s="1"/>
    </row>
    <row r="1561" spans="5:24">
      <c r="E1561" s="2"/>
      <c r="G1561" s="7" t="s">
        <v>765</v>
      </c>
      <c r="H1561" s="7" t="s">
        <v>2301</v>
      </c>
      <c r="J1561" s="10"/>
      <c r="K1561" s="10"/>
      <c r="T1561" s="1"/>
      <c r="U1561" s="1"/>
      <c r="V1561" s="1"/>
      <c r="W1561" s="1"/>
      <c r="X1561" s="1"/>
    </row>
    <row r="1562" spans="5:24">
      <c r="E1562" s="2"/>
      <c r="G1562" s="7" t="s">
        <v>765</v>
      </c>
      <c r="H1562" s="7" t="s">
        <v>2302</v>
      </c>
      <c r="J1562" s="10"/>
      <c r="K1562" s="10"/>
      <c r="T1562" s="1"/>
      <c r="U1562" s="1"/>
      <c r="V1562" s="1"/>
      <c r="W1562" s="1"/>
      <c r="X1562" s="1"/>
    </row>
    <row r="1563" spans="5:24">
      <c r="E1563" s="2"/>
      <c r="G1563" s="7" t="s">
        <v>765</v>
      </c>
      <c r="H1563" s="7" t="s">
        <v>2303</v>
      </c>
      <c r="J1563" s="10"/>
      <c r="K1563" s="10"/>
      <c r="T1563" s="1"/>
      <c r="U1563" s="1"/>
      <c r="V1563" s="1"/>
      <c r="W1563" s="1"/>
      <c r="X1563" s="1"/>
    </row>
    <row r="1564" spans="5:24">
      <c r="E1564" s="2"/>
      <c r="G1564" s="7" t="s">
        <v>765</v>
      </c>
      <c r="H1564" s="7" t="s">
        <v>2304</v>
      </c>
      <c r="J1564" s="10"/>
      <c r="K1564" s="10"/>
      <c r="T1564" s="1"/>
      <c r="U1564" s="1"/>
      <c r="V1564" s="1"/>
      <c r="W1564" s="1"/>
      <c r="X1564" s="1"/>
    </row>
    <row r="1565" spans="5:24">
      <c r="E1565" s="2"/>
      <c r="G1565" s="7" t="s">
        <v>765</v>
      </c>
      <c r="H1565" s="7" t="s">
        <v>2305</v>
      </c>
      <c r="J1565" s="10"/>
      <c r="K1565" s="10"/>
      <c r="T1565" s="1"/>
      <c r="U1565" s="1"/>
      <c r="V1565" s="1"/>
      <c r="W1565" s="1"/>
      <c r="X1565" s="1"/>
    </row>
    <row r="1566" spans="5:24">
      <c r="E1566" s="2"/>
      <c r="G1566" s="7" t="s">
        <v>765</v>
      </c>
      <c r="H1566" s="7" t="s">
        <v>2306</v>
      </c>
      <c r="J1566" s="10"/>
      <c r="K1566" s="10"/>
      <c r="T1566" s="1"/>
      <c r="U1566" s="1"/>
      <c r="V1566" s="1"/>
      <c r="W1566" s="1"/>
      <c r="X1566" s="1"/>
    </row>
    <row r="1567" spans="5:24">
      <c r="E1567" s="2"/>
      <c r="G1567" s="7" t="s">
        <v>765</v>
      </c>
      <c r="H1567" s="7" t="s">
        <v>2307</v>
      </c>
      <c r="J1567" s="10"/>
      <c r="K1567" s="10"/>
      <c r="T1567" s="1"/>
      <c r="U1567" s="1"/>
      <c r="V1567" s="1"/>
      <c r="W1567" s="1"/>
      <c r="X1567" s="1"/>
    </row>
    <row r="1568" spans="5:24">
      <c r="E1568" s="2"/>
      <c r="G1568" s="7" t="s">
        <v>765</v>
      </c>
      <c r="H1568" s="7" t="s">
        <v>2308</v>
      </c>
      <c r="J1568" s="10"/>
      <c r="K1568" s="10"/>
      <c r="T1568" s="1"/>
      <c r="U1568" s="1"/>
      <c r="V1568" s="1"/>
      <c r="W1568" s="1"/>
      <c r="X1568" s="1"/>
    </row>
    <row r="1569" spans="5:24">
      <c r="E1569" s="2"/>
      <c r="G1569" s="7" t="s">
        <v>765</v>
      </c>
      <c r="H1569" s="7" t="s">
        <v>2309</v>
      </c>
      <c r="J1569" s="10"/>
      <c r="K1569" s="10"/>
      <c r="T1569" s="1"/>
      <c r="U1569" s="1"/>
      <c r="V1569" s="1"/>
      <c r="W1569" s="1"/>
      <c r="X1569" s="1"/>
    </row>
    <row r="1570" spans="5:24">
      <c r="E1570" s="2"/>
      <c r="G1570" s="7" t="s">
        <v>765</v>
      </c>
      <c r="H1570" s="7" t="s">
        <v>2310</v>
      </c>
      <c r="J1570" s="10"/>
      <c r="K1570" s="10"/>
      <c r="T1570" s="1"/>
      <c r="U1570" s="1"/>
      <c r="V1570" s="1"/>
      <c r="W1570" s="1"/>
      <c r="X1570" s="1"/>
    </row>
    <row r="1571" spans="5:24">
      <c r="E1571" s="2"/>
      <c r="G1571" s="7" t="s">
        <v>765</v>
      </c>
      <c r="H1571" s="7" t="s">
        <v>2311</v>
      </c>
      <c r="J1571" s="10"/>
      <c r="K1571" s="10"/>
      <c r="T1571" s="1"/>
      <c r="U1571" s="1"/>
      <c r="V1571" s="1"/>
      <c r="W1571" s="1"/>
      <c r="X1571" s="1"/>
    </row>
    <row r="1572" spans="5:24">
      <c r="E1572" s="2"/>
      <c r="G1572" s="7" t="s">
        <v>765</v>
      </c>
      <c r="H1572" s="7" t="s">
        <v>2312</v>
      </c>
      <c r="J1572" s="10"/>
      <c r="K1572" s="10"/>
      <c r="T1572" s="1"/>
      <c r="U1572" s="1"/>
      <c r="V1572" s="1"/>
      <c r="W1572" s="1"/>
      <c r="X1572" s="1"/>
    </row>
    <row r="1573" spans="5:24">
      <c r="E1573" s="2"/>
      <c r="G1573" s="7" t="s">
        <v>765</v>
      </c>
      <c r="H1573" s="7" t="s">
        <v>2313</v>
      </c>
      <c r="J1573" s="10"/>
      <c r="K1573" s="10"/>
      <c r="T1573" s="1"/>
      <c r="U1573" s="1"/>
      <c r="V1573" s="1"/>
      <c r="W1573" s="1"/>
      <c r="X1573" s="1"/>
    </row>
    <row r="1574" spans="5:24">
      <c r="E1574" s="2"/>
      <c r="G1574" s="7" t="s">
        <v>765</v>
      </c>
      <c r="H1574" s="7" t="s">
        <v>2314</v>
      </c>
      <c r="J1574" s="10"/>
      <c r="K1574" s="10"/>
      <c r="T1574" s="1"/>
      <c r="U1574" s="1"/>
      <c r="V1574" s="1"/>
      <c r="W1574" s="1"/>
      <c r="X1574" s="1"/>
    </row>
    <row r="1575" spans="5:24">
      <c r="E1575" s="2"/>
      <c r="G1575" s="7" t="s">
        <v>765</v>
      </c>
      <c r="H1575" s="7" t="s">
        <v>2315</v>
      </c>
      <c r="J1575" s="10"/>
      <c r="K1575" s="10"/>
      <c r="T1575" s="1"/>
      <c r="U1575" s="1"/>
      <c r="V1575" s="1"/>
      <c r="W1575" s="1"/>
      <c r="X1575" s="1"/>
    </row>
    <row r="1576" spans="5:24">
      <c r="E1576" s="2"/>
      <c r="G1576" s="7" t="s">
        <v>765</v>
      </c>
      <c r="H1576" s="7" t="s">
        <v>2316</v>
      </c>
      <c r="J1576" s="10"/>
      <c r="K1576" s="10"/>
      <c r="T1576" s="1"/>
      <c r="U1576" s="1"/>
      <c r="V1576" s="1"/>
      <c r="W1576" s="1"/>
      <c r="X1576" s="1"/>
    </row>
    <row r="1577" spans="5:24">
      <c r="E1577" s="2"/>
      <c r="G1577" s="7" t="s">
        <v>769</v>
      </c>
      <c r="H1577" s="7" t="s">
        <v>2317</v>
      </c>
      <c r="J1577" s="10"/>
      <c r="K1577" s="10"/>
      <c r="T1577" s="1"/>
      <c r="U1577" s="1"/>
      <c r="V1577" s="1"/>
      <c r="W1577" s="1"/>
      <c r="X1577" s="1"/>
    </row>
    <row r="1578" spans="5:24">
      <c r="E1578" s="2"/>
      <c r="G1578" s="7" t="s">
        <v>769</v>
      </c>
      <c r="H1578" s="7" t="s">
        <v>2318</v>
      </c>
      <c r="J1578" s="10"/>
      <c r="K1578" s="10"/>
      <c r="T1578" s="1"/>
      <c r="U1578" s="1"/>
      <c r="V1578" s="1"/>
      <c r="W1578" s="1"/>
      <c r="X1578" s="1"/>
    </row>
    <row r="1579" spans="5:24">
      <c r="E1579" s="2"/>
      <c r="G1579" s="7" t="s">
        <v>769</v>
      </c>
      <c r="H1579" s="7" t="s">
        <v>2319</v>
      </c>
      <c r="J1579" s="10"/>
      <c r="K1579" s="10"/>
      <c r="T1579" s="1"/>
      <c r="U1579" s="1"/>
      <c r="V1579" s="1"/>
      <c r="W1579" s="1"/>
      <c r="X1579" s="1"/>
    </row>
    <row r="1580" spans="5:24">
      <c r="E1580" s="2"/>
      <c r="G1580" s="7" t="s">
        <v>769</v>
      </c>
      <c r="H1580" s="7" t="s">
        <v>2320</v>
      </c>
      <c r="J1580" s="10"/>
      <c r="K1580" s="10"/>
      <c r="T1580" s="1"/>
      <c r="U1580" s="1"/>
      <c r="V1580" s="1"/>
      <c r="W1580" s="1"/>
      <c r="X1580" s="1"/>
    </row>
    <row r="1581" spans="5:24">
      <c r="E1581" s="2"/>
      <c r="G1581" s="7" t="s">
        <v>769</v>
      </c>
      <c r="H1581" s="7" t="s">
        <v>2321</v>
      </c>
      <c r="J1581" s="10"/>
      <c r="K1581" s="10"/>
      <c r="T1581" s="1"/>
      <c r="U1581" s="1"/>
      <c r="V1581" s="1"/>
      <c r="W1581" s="1"/>
      <c r="X1581" s="1"/>
    </row>
    <row r="1582" spans="5:24">
      <c r="E1582" s="2"/>
      <c r="G1582" s="7" t="s">
        <v>769</v>
      </c>
      <c r="H1582" s="7" t="s">
        <v>2322</v>
      </c>
      <c r="J1582" s="10"/>
      <c r="K1582" s="10"/>
      <c r="T1582" s="1"/>
      <c r="U1582" s="1"/>
      <c r="V1582" s="1"/>
      <c r="W1582" s="1"/>
      <c r="X1582" s="1"/>
    </row>
    <row r="1583" spans="5:24">
      <c r="E1583" s="2"/>
      <c r="G1583" s="7" t="s">
        <v>769</v>
      </c>
      <c r="H1583" s="7" t="s">
        <v>2323</v>
      </c>
      <c r="J1583" s="10"/>
      <c r="K1583" s="10"/>
      <c r="T1583" s="1"/>
      <c r="U1583" s="1"/>
      <c r="V1583" s="1"/>
      <c r="W1583" s="1"/>
      <c r="X1583" s="1"/>
    </row>
    <row r="1584" spans="5:24">
      <c r="E1584" s="2"/>
      <c r="G1584" s="7" t="s">
        <v>769</v>
      </c>
      <c r="H1584" s="7" t="s">
        <v>2324</v>
      </c>
      <c r="J1584" s="10"/>
      <c r="K1584" s="10"/>
      <c r="T1584" s="1"/>
      <c r="U1584" s="1"/>
      <c r="V1584" s="1"/>
      <c r="W1584" s="1"/>
      <c r="X1584" s="1"/>
    </row>
    <row r="1585" spans="5:24">
      <c r="E1585" s="2"/>
      <c r="G1585" s="7" t="s">
        <v>769</v>
      </c>
      <c r="H1585" s="7" t="s">
        <v>2325</v>
      </c>
      <c r="J1585" s="10"/>
      <c r="K1585" s="10"/>
      <c r="T1585" s="1"/>
      <c r="U1585" s="1"/>
      <c r="V1585" s="1"/>
      <c r="W1585" s="1"/>
      <c r="X1585" s="1"/>
    </row>
    <row r="1586" spans="5:24">
      <c r="E1586" s="2"/>
      <c r="G1586" s="7" t="s">
        <v>769</v>
      </c>
      <c r="H1586" s="7" t="s">
        <v>2326</v>
      </c>
      <c r="J1586" s="10"/>
      <c r="K1586" s="10"/>
      <c r="T1586" s="1"/>
      <c r="U1586" s="1"/>
      <c r="V1586" s="1"/>
      <c r="W1586" s="1"/>
      <c r="X1586" s="1"/>
    </row>
    <row r="1587" spans="5:24">
      <c r="E1587" s="2"/>
      <c r="G1587" s="7" t="s">
        <v>769</v>
      </c>
      <c r="H1587" s="7" t="s">
        <v>2327</v>
      </c>
      <c r="J1587" s="10"/>
      <c r="K1587" s="10"/>
      <c r="T1587" s="1"/>
      <c r="U1587" s="1"/>
      <c r="V1587" s="1"/>
      <c r="W1587" s="1"/>
      <c r="X1587" s="1"/>
    </row>
    <row r="1588" spans="5:24">
      <c r="E1588" s="2"/>
      <c r="G1588" s="7" t="s">
        <v>769</v>
      </c>
      <c r="H1588" s="7" t="s">
        <v>2328</v>
      </c>
      <c r="J1588" s="10"/>
      <c r="K1588" s="10"/>
      <c r="T1588" s="1"/>
      <c r="U1588" s="1"/>
      <c r="V1588" s="1"/>
      <c r="W1588" s="1"/>
      <c r="X1588" s="1"/>
    </row>
    <row r="1589" spans="5:24">
      <c r="E1589" s="2"/>
      <c r="G1589" s="7" t="s">
        <v>769</v>
      </c>
      <c r="H1589" s="7" t="s">
        <v>2329</v>
      </c>
      <c r="J1589" s="10"/>
      <c r="K1589" s="10"/>
      <c r="T1589" s="1"/>
      <c r="U1589" s="1"/>
      <c r="V1589" s="1"/>
      <c r="W1589" s="1"/>
      <c r="X1589" s="1"/>
    </row>
    <row r="1590" spans="5:24">
      <c r="E1590" s="2"/>
      <c r="G1590" s="7" t="s">
        <v>769</v>
      </c>
      <c r="H1590" s="7" t="s">
        <v>2330</v>
      </c>
      <c r="J1590" s="10"/>
      <c r="K1590" s="10"/>
      <c r="T1590" s="1"/>
      <c r="U1590" s="1"/>
      <c r="V1590" s="1"/>
      <c r="W1590" s="1"/>
      <c r="X1590" s="1"/>
    </row>
    <row r="1591" spans="5:24">
      <c r="E1591" s="2"/>
      <c r="G1591" s="7" t="s">
        <v>769</v>
      </c>
      <c r="H1591" s="7" t="s">
        <v>1277</v>
      </c>
      <c r="J1591" s="10"/>
      <c r="K1591" s="10"/>
      <c r="T1591" s="1"/>
      <c r="U1591" s="1"/>
      <c r="V1591" s="1"/>
      <c r="W1591" s="1"/>
      <c r="X1591" s="1"/>
    </row>
    <row r="1592" spans="5:24">
      <c r="E1592" s="2"/>
      <c r="G1592" s="7" t="s">
        <v>769</v>
      </c>
      <c r="H1592" s="7" t="s">
        <v>2331</v>
      </c>
      <c r="J1592" s="10"/>
      <c r="K1592" s="10"/>
      <c r="T1592" s="1"/>
      <c r="U1592" s="1"/>
      <c r="V1592" s="1"/>
      <c r="W1592" s="1"/>
      <c r="X1592" s="1"/>
    </row>
    <row r="1593" spans="5:24">
      <c r="E1593" s="2"/>
      <c r="G1593" s="7" t="s">
        <v>769</v>
      </c>
      <c r="H1593" s="7" t="s">
        <v>2332</v>
      </c>
      <c r="J1593" s="10"/>
      <c r="K1593" s="10"/>
      <c r="T1593" s="1"/>
      <c r="U1593" s="1"/>
      <c r="V1593" s="1"/>
      <c r="W1593" s="1"/>
      <c r="X1593" s="1"/>
    </row>
    <row r="1594" spans="5:24">
      <c r="E1594" s="2"/>
      <c r="G1594" s="7" t="s">
        <v>769</v>
      </c>
      <c r="H1594" s="7" t="s">
        <v>2333</v>
      </c>
      <c r="J1594" s="10"/>
      <c r="K1594" s="10"/>
      <c r="T1594" s="1"/>
      <c r="U1594" s="1"/>
      <c r="V1594" s="1"/>
      <c r="W1594" s="1"/>
      <c r="X1594" s="1"/>
    </row>
    <row r="1595" spans="5:24">
      <c r="E1595" s="2"/>
      <c r="G1595" s="7" t="s">
        <v>769</v>
      </c>
      <c r="H1595" s="7" t="s">
        <v>2334</v>
      </c>
      <c r="J1595" s="10"/>
      <c r="K1595" s="10"/>
      <c r="T1595" s="1"/>
      <c r="U1595" s="1"/>
      <c r="V1595" s="1"/>
      <c r="W1595" s="1"/>
      <c r="X1595" s="1"/>
    </row>
    <row r="1596" spans="5:24">
      <c r="E1596" s="2"/>
      <c r="G1596" s="7" t="s">
        <v>769</v>
      </c>
      <c r="H1596" s="7" t="s">
        <v>2335</v>
      </c>
      <c r="J1596" s="10"/>
      <c r="K1596" s="10"/>
      <c r="T1596" s="1"/>
      <c r="U1596" s="1"/>
      <c r="V1596" s="1"/>
      <c r="W1596" s="1"/>
      <c r="X1596" s="1"/>
    </row>
    <row r="1597" spans="5:24">
      <c r="E1597" s="2"/>
      <c r="G1597" s="7" t="s">
        <v>769</v>
      </c>
      <c r="H1597" s="7" t="s">
        <v>2336</v>
      </c>
      <c r="J1597" s="10"/>
      <c r="K1597" s="10"/>
      <c r="T1597" s="1"/>
      <c r="U1597" s="1"/>
      <c r="V1597" s="1"/>
      <c r="W1597" s="1"/>
      <c r="X1597" s="1"/>
    </row>
    <row r="1598" spans="5:24">
      <c r="E1598" s="2"/>
      <c r="G1598" s="7" t="s">
        <v>769</v>
      </c>
      <c r="H1598" s="7" t="s">
        <v>2337</v>
      </c>
      <c r="J1598" s="10"/>
      <c r="K1598" s="10"/>
      <c r="T1598" s="1"/>
      <c r="U1598" s="1"/>
      <c r="V1598" s="1"/>
      <c r="W1598" s="1"/>
      <c r="X1598" s="1"/>
    </row>
    <row r="1599" spans="5:24">
      <c r="E1599" s="2"/>
      <c r="G1599" s="7" t="s">
        <v>769</v>
      </c>
      <c r="H1599" s="7" t="s">
        <v>1391</v>
      </c>
      <c r="J1599" s="10"/>
      <c r="K1599" s="10"/>
      <c r="T1599" s="1"/>
      <c r="U1599" s="1"/>
      <c r="V1599" s="1"/>
      <c r="W1599" s="1"/>
      <c r="X1599" s="1"/>
    </row>
    <row r="1600" spans="5:24">
      <c r="E1600" s="2"/>
      <c r="G1600" s="7" t="s">
        <v>769</v>
      </c>
      <c r="H1600" s="7" t="s">
        <v>2338</v>
      </c>
      <c r="J1600" s="10"/>
      <c r="K1600" s="10"/>
      <c r="T1600" s="1"/>
      <c r="U1600" s="1"/>
      <c r="V1600" s="1"/>
      <c r="W1600" s="1"/>
      <c r="X1600" s="1"/>
    </row>
    <row r="1601" spans="5:24">
      <c r="E1601" s="2"/>
      <c r="G1601" s="7" t="s">
        <v>769</v>
      </c>
      <c r="H1601" s="7" t="s">
        <v>1843</v>
      </c>
      <c r="J1601" s="10"/>
      <c r="K1601" s="10"/>
      <c r="T1601" s="1"/>
      <c r="U1601" s="1"/>
      <c r="V1601" s="1"/>
      <c r="W1601" s="1"/>
      <c r="X1601" s="1"/>
    </row>
    <row r="1602" spans="5:24">
      <c r="E1602" s="2"/>
      <c r="G1602" s="7" t="s">
        <v>769</v>
      </c>
      <c r="H1602" s="7" t="s">
        <v>2339</v>
      </c>
      <c r="J1602" s="10"/>
      <c r="K1602" s="10"/>
      <c r="T1602" s="1"/>
      <c r="U1602" s="1"/>
      <c r="V1602" s="1"/>
      <c r="W1602" s="1"/>
      <c r="X1602" s="1"/>
    </row>
    <row r="1603" spans="5:24">
      <c r="E1603" s="2"/>
      <c r="G1603" s="7" t="s">
        <v>769</v>
      </c>
      <c r="H1603" s="7" t="s">
        <v>2340</v>
      </c>
      <c r="J1603" s="10"/>
      <c r="K1603" s="10"/>
      <c r="T1603" s="1"/>
      <c r="U1603" s="1"/>
      <c r="V1603" s="1"/>
      <c r="W1603" s="1"/>
      <c r="X1603" s="1"/>
    </row>
    <row r="1604" spans="5:24">
      <c r="E1604" s="2"/>
      <c r="G1604" s="7" t="s">
        <v>769</v>
      </c>
      <c r="H1604" s="7" t="s">
        <v>2341</v>
      </c>
      <c r="J1604" s="10"/>
      <c r="K1604" s="10"/>
      <c r="T1604" s="1"/>
      <c r="U1604" s="1"/>
      <c r="V1604" s="1"/>
      <c r="W1604" s="1"/>
      <c r="X1604" s="1"/>
    </row>
    <row r="1605" spans="5:24">
      <c r="E1605" s="2"/>
      <c r="G1605" s="7" t="s">
        <v>769</v>
      </c>
      <c r="H1605" s="7" t="s">
        <v>2342</v>
      </c>
      <c r="J1605" s="10"/>
      <c r="K1605" s="10"/>
      <c r="T1605" s="1"/>
      <c r="U1605" s="1"/>
      <c r="V1605" s="1"/>
      <c r="W1605" s="1"/>
      <c r="X1605" s="1"/>
    </row>
    <row r="1606" spans="5:24">
      <c r="E1606" s="2"/>
      <c r="G1606" s="7" t="s">
        <v>769</v>
      </c>
      <c r="H1606" s="7" t="s">
        <v>2343</v>
      </c>
      <c r="J1606" s="10"/>
      <c r="K1606" s="10"/>
      <c r="T1606" s="1"/>
      <c r="U1606" s="1"/>
      <c r="V1606" s="1"/>
      <c r="W1606" s="1"/>
      <c r="X1606" s="1"/>
    </row>
    <row r="1607" spans="5:24">
      <c r="E1607" s="2"/>
      <c r="G1607" s="7" t="s">
        <v>769</v>
      </c>
      <c r="H1607" s="7" t="s">
        <v>2344</v>
      </c>
      <c r="J1607" s="10"/>
      <c r="K1607" s="10"/>
      <c r="T1607" s="1"/>
      <c r="U1607" s="1"/>
      <c r="V1607" s="1"/>
      <c r="W1607" s="1"/>
      <c r="X1607" s="1"/>
    </row>
    <row r="1608" spans="5:24">
      <c r="E1608" s="2"/>
      <c r="G1608" s="7" t="s">
        <v>769</v>
      </c>
      <c r="H1608" s="7" t="s">
        <v>2345</v>
      </c>
      <c r="J1608" s="10"/>
      <c r="K1608" s="10"/>
      <c r="T1608" s="1"/>
      <c r="U1608" s="1"/>
      <c r="V1608" s="1"/>
      <c r="W1608" s="1"/>
      <c r="X1608" s="1"/>
    </row>
    <row r="1609" spans="5:24">
      <c r="E1609" s="2"/>
      <c r="G1609" s="7" t="s">
        <v>769</v>
      </c>
      <c r="H1609" s="7" t="s">
        <v>2346</v>
      </c>
      <c r="J1609" s="10"/>
      <c r="K1609" s="10"/>
      <c r="T1609" s="1"/>
      <c r="U1609" s="1"/>
      <c r="V1609" s="1"/>
      <c r="W1609" s="1"/>
      <c r="X1609" s="1"/>
    </row>
    <row r="1610" spans="5:24">
      <c r="E1610" s="2"/>
      <c r="G1610" s="7" t="s">
        <v>769</v>
      </c>
      <c r="H1610" s="7" t="s">
        <v>2347</v>
      </c>
      <c r="J1610" s="10"/>
      <c r="K1610" s="10"/>
      <c r="T1610" s="1"/>
      <c r="U1610" s="1"/>
      <c r="V1610" s="1"/>
      <c r="W1610" s="1"/>
      <c r="X1610" s="1"/>
    </row>
    <row r="1611" spans="5:24">
      <c r="E1611" s="2"/>
      <c r="G1611" s="7" t="s">
        <v>769</v>
      </c>
      <c r="H1611" s="7" t="s">
        <v>2348</v>
      </c>
      <c r="J1611" s="10"/>
      <c r="K1611" s="10"/>
      <c r="T1611" s="1"/>
      <c r="U1611" s="1"/>
      <c r="V1611" s="1"/>
      <c r="W1611" s="1"/>
      <c r="X1611" s="1"/>
    </row>
    <row r="1612" spans="5:24">
      <c r="E1612" s="2"/>
      <c r="G1612" s="7" t="s">
        <v>769</v>
      </c>
      <c r="H1612" s="7" t="s">
        <v>2349</v>
      </c>
      <c r="J1612" s="10"/>
      <c r="K1612" s="10"/>
      <c r="T1612" s="1"/>
      <c r="U1612" s="1"/>
      <c r="V1612" s="1"/>
      <c r="W1612" s="1"/>
      <c r="X1612" s="1"/>
    </row>
    <row r="1613" spans="5:24">
      <c r="E1613" s="2"/>
      <c r="G1613" s="7" t="s">
        <v>769</v>
      </c>
      <c r="H1613" s="7" t="s">
        <v>2350</v>
      </c>
      <c r="J1613" s="10"/>
      <c r="K1613" s="10"/>
      <c r="T1613" s="1"/>
      <c r="U1613" s="1"/>
      <c r="V1613" s="1"/>
      <c r="W1613" s="1"/>
      <c r="X1613" s="1"/>
    </row>
    <row r="1614" spans="5:24">
      <c r="E1614" s="2"/>
      <c r="G1614" s="7" t="s">
        <v>769</v>
      </c>
      <c r="H1614" s="7" t="s">
        <v>2351</v>
      </c>
      <c r="J1614" s="10"/>
      <c r="K1614" s="10"/>
      <c r="T1614" s="1"/>
      <c r="U1614" s="1"/>
      <c r="V1614" s="1"/>
      <c r="W1614" s="1"/>
      <c r="X1614" s="1"/>
    </row>
    <row r="1615" spans="5:24">
      <c r="E1615" s="2"/>
      <c r="G1615" s="7" t="s">
        <v>769</v>
      </c>
      <c r="H1615" s="7" t="s">
        <v>2352</v>
      </c>
      <c r="J1615" s="10"/>
      <c r="K1615" s="10"/>
      <c r="T1615" s="1"/>
      <c r="U1615" s="1"/>
      <c r="V1615" s="1"/>
      <c r="W1615" s="1"/>
      <c r="X1615" s="1"/>
    </row>
    <row r="1616" spans="5:24">
      <c r="E1616" s="2"/>
      <c r="G1616" s="7" t="s">
        <v>769</v>
      </c>
      <c r="H1616" s="7" t="s">
        <v>2353</v>
      </c>
      <c r="J1616" s="10"/>
      <c r="K1616" s="10"/>
      <c r="T1616" s="1"/>
      <c r="U1616" s="1"/>
      <c r="V1616" s="1"/>
      <c r="W1616" s="1"/>
      <c r="X1616" s="1"/>
    </row>
    <row r="1617" spans="5:24">
      <c r="E1617" s="2"/>
      <c r="G1617" s="7" t="s">
        <v>769</v>
      </c>
      <c r="H1617" s="7" t="s">
        <v>2354</v>
      </c>
      <c r="J1617" s="10"/>
      <c r="K1617" s="10"/>
      <c r="T1617" s="1"/>
      <c r="U1617" s="1"/>
      <c r="V1617" s="1"/>
      <c r="W1617" s="1"/>
      <c r="X1617" s="1"/>
    </row>
    <row r="1618" spans="5:24">
      <c r="E1618" s="2"/>
      <c r="G1618" s="7" t="s">
        <v>769</v>
      </c>
      <c r="H1618" s="7" t="s">
        <v>2355</v>
      </c>
      <c r="J1618" s="10"/>
      <c r="K1618" s="10"/>
      <c r="T1618" s="1"/>
      <c r="U1618" s="1"/>
      <c r="V1618" s="1"/>
      <c r="W1618" s="1"/>
      <c r="X1618" s="1"/>
    </row>
    <row r="1619" spans="5:24">
      <c r="E1619" s="2"/>
      <c r="G1619" s="7" t="s">
        <v>769</v>
      </c>
      <c r="H1619" s="7" t="s">
        <v>2356</v>
      </c>
      <c r="J1619" s="10"/>
      <c r="K1619" s="10"/>
      <c r="T1619" s="1"/>
      <c r="U1619" s="1"/>
      <c r="V1619" s="1"/>
      <c r="W1619" s="1"/>
      <c r="X1619" s="1"/>
    </row>
    <row r="1620" spans="5:24">
      <c r="E1620" s="2"/>
      <c r="G1620" s="7" t="s">
        <v>769</v>
      </c>
      <c r="H1620" s="7" t="s">
        <v>2357</v>
      </c>
      <c r="J1620" s="10"/>
      <c r="K1620" s="10"/>
      <c r="T1620" s="1"/>
      <c r="U1620" s="1"/>
      <c r="V1620" s="1"/>
      <c r="W1620" s="1"/>
      <c r="X1620" s="1"/>
    </row>
    <row r="1621" spans="5:24">
      <c r="E1621" s="2"/>
      <c r="G1621" s="7" t="s">
        <v>769</v>
      </c>
      <c r="H1621" s="7" t="s">
        <v>2358</v>
      </c>
      <c r="J1621" s="10"/>
      <c r="K1621" s="10"/>
      <c r="T1621" s="1"/>
      <c r="U1621" s="1"/>
      <c r="V1621" s="1"/>
      <c r="W1621" s="1"/>
      <c r="X1621" s="1"/>
    </row>
    <row r="1622" spans="5:24">
      <c r="E1622" s="2"/>
      <c r="G1622" s="7" t="s">
        <v>773</v>
      </c>
      <c r="H1622" s="7" t="s">
        <v>2359</v>
      </c>
      <c r="J1622" s="10"/>
      <c r="K1622" s="10"/>
      <c r="T1622" s="1"/>
      <c r="U1622" s="1"/>
      <c r="V1622" s="1"/>
      <c r="W1622" s="1"/>
      <c r="X1622" s="1"/>
    </row>
    <row r="1623" spans="5:24">
      <c r="E1623" s="2"/>
      <c r="G1623" s="7" t="s">
        <v>773</v>
      </c>
      <c r="H1623" s="7" t="s">
        <v>2360</v>
      </c>
      <c r="J1623" s="10"/>
      <c r="K1623" s="10"/>
      <c r="T1623" s="1"/>
      <c r="U1623" s="1"/>
      <c r="V1623" s="1"/>
      <c r="W1623" s="1"/>
      <c r="X1623" s="1"/>
    </row>
    <row r="1624" spans="5:24">
      <c r="E1624" s="2"/>
      <c r="G1624" s="7" t="s">
        <v>773</v>
      </c>
      <c r="H1624" s="7" t="s">
        <v>2361</v>
      </c>
      <c r="J1624" s="10"/>
      <c r="K1624" s="10"/>
      <c r="T1624" s="1"/>
      <c r="U1624" s="1"/>
      <c r="V1624" s="1"/>
      <c r="W1624" s="1"/>
      <c r="X1624" s="1"/>
    </row>
    <row r="1625" spans="5:24">
      <c r="E1625" s="2"/>
      <c r="G1625" s="7" t="s">
        <v>773</v>
      </c>
      <c r="H1625" s="7" t="s">
        <v>2362</v>
      </c>
      <c r="J1625" s="10"/>
      <c r="K1625" s="10"/>
      <c r="T1625" s="1"/>
      <c r="U1625" s="1"/>
      <c r="V1625" s="1"/>
      <c r="W1625" s="1"/>
      <c r="X1625" s="1"/>
    </row>
    <row r="1626" spans="5:24">
      <c r="E1626" s="2"/>
      <c r="G1626" s="7" t="s">
        <v>773</v>
      </c>
      <c r="H1626" s="7" t="s">
        <v>2363</v>
      </c>
      <c r="J1626" s="10"/>
      <c r="K1626" s="10"/>
      <c r="T1626" s="1"/>
      <c r="U1626" s="1"/>
      <c r="V1626" s="1"/>
      <c r="W1626" s="1"/>
      <c r="X1626" s="1"/>
    </row>
    <row r="1627" spans="5:24">
      <c r="E1627" s="2"/>
      <c r="G1627" s="7" t="s">
        <v>773</v>
      </c>
      <c r="H1627" s="7" t="s">
        <v>2364</v>
      </c>
      <c r="J1627" s="10"/>
      <c r="K1627" s="10"/>
      <c r="T1627" s="1"/>
      <c r="U1627" s="1"/>
      <c r="V1627" s="1"/>
      <c r="W1627" s="1"/>
      <c r="X1627" s="1"/>
    </row>
    <row r="1628" spans="5:24">
      <c r="E1628" s="2"/>
      <c r="G1628" s="7" t="s">
        <v>773</v>
      </c>
      <c r="H1628" s="7" t="s">
        <v>2365</v>
      </c>
      <c r="J1628" s="10"/>
      <c r="K1628" s="10"/>
      <c r="T1628" s="1"/>
      <c r="U1628" s="1"/>
      <c r="V1628" s="1"/>
      <c r="W1628" s="1"/>
      <c r="X1628" s="1"/>
    </row>
    <row r="1629" spans="5:24">
      <c r="E1629" s="2"/>
      <c r="G1629" s="7" t="s">
        <v>773</v>
      </c>
      <c r="H1629" s="7" t="s">
        <v>2366</v>
      </c>
      <c r="J1629" s="10"/>
      <c r="K1629" s="10"/>
      <c r="T1629" s="1"/>
      <c r="U1629" s="1"/>
      <c r="V1629" s="1"/>
      <c r="W1629" s="1"/>
      <c r="X1629" s="1"/>
    </row>
    <row r="1630" spans="5:24">
      <c r="E1630" s="2"/>
      <c r="G1630" s="7" t="s">
        <v>773</v>
      </c>
      <c r="H1630" s="7" t="s">
        <v>2367</v>
      </c>
      <c r="J1630" s="10"/>
      <c r="K1630" s="10"/>
      <c r="T1630" s="1"/>
      <c r="U1630" s="1"/>
      <c r="V1630" s="1"/>
      <c r="W1630" s="1"/>
      <c r="X1630" s="1"/>
    </row>
    <row r="1631" spans="5:24">
      <c r="E1631" s="2"/>
      <c r="G1631" s="7" t="s">
        <v>773</v>
      </c>
      <c r="H1631" s="7" t="s">
        <v>2368</v>
      </c>
      <c r="J1631" s="10"/>
      <c r="K1631" s="10"/>
      <c r="T1631" s="1"/>
      <c r="U1631" s="1"/>
      <c r="V1631" s="1"/>
      <c r="W1631" s="1"/>
      <c r="X1631" s="1"/>
    </row>
    <row r="1632" spans="5:24">
      <c r="E1632" s="2"/>
      <c r="G1632" s="7" t="s">
        <v>773</v>
      </c>
      <c r="H1632" s="7" t="s">
        <v>2369</v>
      </c>
      <c r="J1632" s="10"/>
      <c r="K1632" s="10"/>
      <c r="T1632" s="1"/>
      <c r="U1632" s="1"/>
      <c r="V1632" s="1"/>
      <c r="W1632" s="1"/>
      <c r="X1632" s="1"/>
    </row>
    <row r="1633" spans="5:24">
      <c r="E1633" s="2"/>
      <c r="G1633" s="7" t="s">
        <v>773</v>
      </c>
      <c r="H1633" s="7" t="s">
        <v>2370</v>
      </c>
      <c r="J1633" s="10"/>
      <c r="K1633" s="10"/>
      <c r="T1633" s="1"/>
      <c r="U1633" s="1"/>
      <c r="V1633" s="1"/>
      <c r="W1633" s="1"/>
      <c r="X1633" s="1"/>
    </row>
    <row r="1634" spans="5:24">
      <c r="E1634" s="2"/>
      <c r="G1634" s="7" t="s">
        <v>773</v>
      </c>
      <c r="H1634" s="7" t="s">
        <v>2371</v>
      </c>
      <c r="J1634" s="10"/>
      <c r="K1634" s="10"/>
      <c r="T1634" s="1"/>
      <c r="U1634" s="1"/>
      <c r="V1634" s="1"/>
      <c r="W1634" s="1"/>
      <c r="X1634" s="1"/>
    </row>
    <row r="1635" spans="5:24">
      <c r="E1635" s="2"/>
      <c r="G1635" s="7" t="s">
        <v>773</v>
      </c>
      <c r="H1635" s="7" t="s">
        <v>2372</v>
      </c>
      <c r="J1635" s="10"/>
      <c r="K1635" s="10"/>
      <c r="T1635" s="1"/>
      <c r="U1635" s="1"/>
      <c r="V1635" s="1"/>
      <c r="W1635" s="1"/>
      <c r="X1635" s="1"/>
    </row>
    <row r="1636" spans="5:24">
      <c r="E1636" s="2"/>
      <c r="G1636" s="7" t="s">
        <v>773</v>
      </c>
      <c r="H1636" s="7" t="s">
        <v>2373</v>
      </c>
      <c r="J1636" s="10"/>
      <c r="K1636" s="10"/>
      <c r="T1636" s="1"/>
      <c r="U1636" s="1"/>
      <c r="V1636" s="1"/>
      <c r="W1636" s="1"/>
      <c r="X1636" s="1"/>
    </row>
    <row r="1637" spans="5:24">
      <c r="E1637" s="2"/>
      <c r="G1637" s="7" t="s">
        <v>773</v>
      </c>
      <c r="H1637" s="7" t="s">
        <v>2374</v>
      </c>
      <c r="J1637" s="10"/>
      <c r="K1637" s="10"/>
      <c r="T1637" s="1"/>
      <c r="U1637" s="1"/>
      <c r="V1637" s="1"/>
      <c r="W1637" s="1"/>
      <c r="X1637" s="1"/>
    </row>
    <row r="1638" spans="5:24">
      <c r="E1638" s="2"/>
      <c r="G1638" s="7" t="s">
        <v>773</v>
      </c>
      <c r="H1638" s="7" t="s">
        <v>2375</v>
      </c>
      <c r="J1638" s="10"/>
      <c r="K1638" s="10"/>
      <c r="T1638" s="1"/>
      <c r="U1638" s="1"/>
      <c r="V1638" s="1"/>
      <c r="W1638" s="1"/>
      <c r="X1638" s="1"/>
    </row>
    <row r="1639" spans="5:24">
      <c r="E1639" s="2"/>
      <c r="G1639" s="7" t="s">
        <v>773</v>
      </c>
      <c r="H1639" s="7" t="s">
        <v>2376</v>
      </c>
      <c r="J1639" s="10"/>
      <c r="K1639" s="10"/>
      <c r="T1639" s="1"/>
      <c r="U1639" s="1"/>
      <c r="V1639" s="1"/>
      <c r="W1639" s="1"/>
      <c r="X1639" s="1"/>
    </row>
    <row r="1640" spans="5:24">
      <c r="E1640" s="2"/>
      <c r="G1640" s="7" t="s">
        <v>776</v>
      </c>
      <c r="H1640" s="7" t="s">
        <v>2377</v>
      </c>
      <c r="J1640" s="10"/>
      <c r="K1640" s="10"/>
      <c r="T1640" s="1"/>
      <c r="U1640" s="1"/>
      <c r="V1640" s="1"/>
      <c r="W1640" s="1"/>
      <c r="X1640" s="1"/>
    </row>
    <row r="1641" spans="5:24">
      <c r="E1641" s="2"/>
      <c r="G1641" s="7" t="s">
        <v>776</v>
      </c>
      <c r="H1641" s="7" t="s">
        <v>2378</v>
      </c>
      <c r="J1641" s="10"/>
      <c r="K1641" s="10"/>
      <c r="T1641" s="1"/>
      <c r="U1641" s="1"/>
      <c r="V1641" s="1"/>
      <c r="W1641" s="1"/>
      <c r="X1641" s="1"/>
    </row>
    <row r="1642" spans="5:24">
      <c r="E1642" s="2"/>
      <c r="G1642" s="7" t="s">
        <v>776</v>
      </c>
      <c r="H1642" s="7" t="s">
        <v>2379</v>
      </c>
      <c r="J1642" s="10"/>
      <c r="K1642" s="10"/>
      <c r="T1642" s="1"/>
      <c r="U1642" s="1"/>
      <c r="V1642" s="1"/>
      <c r="W1642" s="1"/>
      <c r="X1642" s="1"/>
    </row>
    <row r="1643" spans="5:24">
      <c r="E1643" s="2"/>
      <c r="G1643" s="7" t="s">
        <v>776</v>
      </c>
      <c r="H1643" s="7" t="s">
        <v>2380</v>
      </c>
      <c r="J1643" s="10"/>
      <c r="K1643" s="10"/>
      <c r="T1643" s="1"/>
      <c r="U1643" s="1"/>
      <c r="V1643" s="1"/>
      <c r="W1643" s="1"/>
      <c r="X1643" s="1"/>
    </row>
    <row r="1644" spans="5:24">
      <c r="E1644" s="2"/>
      <c r="G1644" s="7" t="s">
        <v>776</v>
      </c>
      <c r="H1644" s="7" t="s">
        <v>2381</v>
      </c>
      <c r="J1644" s="10"/>
      <c r="K1644" s="10"/>
      <c r="T1644" s="1"/>
      <c r="U1644" s="1"/>
      <c r="V1644" s="1"/>
      <c r="W1644" s="1"/>
      <c r="X1644" s="1"/>
    </row>
    <row r="1645" spans="5:24">
      <c r="E1645" s="2"/>
      <c r="G1645" s="7" t="s">
        <v>776</v>
      </c>
      <c r="H1645" s="7" t="s">
        <v>2382</v>
      </c>
      <c r="J1645" s="10"/>
      <c r="K1645" s="10"/>
      <c r="T1645" s="1"/>
      <c r="U1645" s="1"/>
      <c r="V1645" s="1"/>
      <c r="W1645" s="1"/>
      <c r="X1645" s="1"/>
    </row>
    <row r="1646" spans="5:24">
      <c r="E1646" s="2"/>
      <c r="G1646" s="7" t="s">
        <v>776</v>
      </c>
      <c r="H1646" s="7" t="s">
        <v>2383</v>
      </c>
      <c r="J1646" s="10"/>
      <c r="K1646" s="10"/>
      <c r="T1646" s="1"/>
      <c r="U1646" s="1"/>
      <c r="V1646" s="1"/>
      <c r="W1646" s="1"/>
      <c r="X1646" s="1"/>
    </row>
    <row r="1647" spans="5:24">
      <c r="E1647" s="2"/>
      <c r="G1647" s="7" t="s">
        <v>776</v>
      </c>
      <c r="H1647" s="7" t="s">
        <v>2384</v>
      </c>
      <c r="J1647" s="10"/>
      <c r="K1647" s="10"/>
      <c r="T1647" s="1"/>
      <c r="U1647" s="1"/>
      <c r="V1647" s="1"/>
      <c r="W1647" s="1"/>
      <c r="X1647" s="1"/>
    </row>
    <row r="1648" spans="5:24">
      <c r="E1648" s="2"/>
      <c r="G1648" s="7" t="s">
        <v>776</v>
      </c>
      <c r="H1648" s="7" t="s">
        <v>2385</v>
      </c>
      <c r="J1648" s="10"/>
      <c r="K1648" s="10"/>
      <c r="T1648" s="1"/>
      <c r="U1648" s="1"/>
      <c r="V1648" s="1"/>
      <c r="W1648" s="1"/>
      <c r="X1648" s="1"/>
    </row>
    <row r="1649" spans="5:24">
      <c r="E1649" s="2"/>
      <c r="G1649" s="7" t="s">
        <v>776</v>
      </c>
      <c r="H1649" s="7" t="s">
        <v>2386</v>
      </c>
      <c r="J1649" s="10"/>
      <c r="K1649" s="10"/>
      <c r="T1649" s="1"/>
      <c r="U1649" s="1"/>
      <c r="V1649" s="1"/>
      <c r="W1649" s="1"/>
      <c r="X1649" s="1"/>
    </row>
    <row r="1650" spans="5:24">
      <c r="E1650" s="2"/>
      <c r="G1650" s="7" t="s">
        <v>776</v>
      </c>
      <c r="H1650" s="7" t="s">
        <v>2387</v>
      </c>
      <c r="J1650" s="10"/>
      <c r="K1650" s="10"/>
      <c r="T1650" s="1"/>
      <c r="U1650" s="1"/>
      <c r="V1650" s="1"/>
      <c r="W1650" s="1"/>
      <c r="X1650" s="1"/>
    </row>
    <row r="1651" spans="5:24">
      <c r="E1651" s="2"/>
      <c r="G1651" s="7" t="s">
        <v>776</v>
      </c>
      <c r="H1651" s="7" t="s">
        <v>2388</v>
      </c>
      <c r="J1651" s="10"/>
      <c r="K1651" s="10"/>
      <c r="T1651" s="1"/>
      <c r="U1651" s="1"/>
      <c r="V1651" s="1"/>
      <c r="W1651" s="1"/>
      <c r="X1651" s="1"/>
    </row>
    <row r="1652" spans="5:24">
      <c r="E1652" s="2"/>
      <c r="G1652" s="7" t="s">
        <v>776</v>
      </c>
      <c r="H1652" s="7" t="s">
        <v>2389</v>
      </c>
      <c r="J1652" s="10"/>
      <c r="K1652" s="10"/>
      <c r="T1652" s="1"/>
      <c r="U1652" s="1"/>
      <c r="V1652" s="1"/>
      <c r="W1652" s="1"/>
      <c r="X1652" s="1"/>
    </row>
    <row r="1653" spans="5:24">
      <c r="E1653" s="2"/>
      <c r="G1653" s="7" t="s">
        <v>776</v>
      </c>
      <c r="H1653" s="7" t="s">
        <v>2390</v>
      </c>
      <c r="J1653" s="10"/>
      <c r="K1653" s="10"/>
      <c r="T1653" s="1"/>
      <c r="U1653" s="1"/>
      <c r="V1653" s="1"/>
      <c r="W1653" s="1"/>
      <c r="X1653" s="1"/>
    </row>
    <row r="1654" spans="5:24">
      <c r="E1654" s="2"/>
      <c r="G1654" s="7" t="s">
        <v>776</v>
      </c>
      <c r="H1654" s="7" t="s">
        <v>2391</v>
      </c>
      <c r="J1654" s="10"/>
      <c r="K1654" s="10"/>
      <c r="T1654" s="1"/>
      <c r="U1654" s="1"/>
      <c r="V1654" s="1"/>
      <c r="W1654" s="1"/>
      <c r="X1654" s="1"/>
    </row>
    <row r="1655" spans="5:24">
      <c r="E1655" s="2"/>
      <c r="G1655" s="7" t="s">
        <v>776</v>
      </c>
      <c r="H1655" s="7" t="s">
        <v>2392</v>
      </c>
      <c r="J1655" s="10"/>
      <c r="K1655" s="10"/>
      <c r="T1655" s="1"/>
      <c r="U1655" s="1"/>
      <c r="V1655" s="1"/>
      <c r="W1655" s="1"/>
      <c r="X1655" s="1"/>
    </row>
    <row r="1656" spans="5:24">
      <c r="E1656" s="2"/>
      <c r="G1656" s="7" t="s">
        <v>776</v>
      </c>
      <c r="H1656" s="7" t="s">
        <v>2393</v>
      </c>
      <c r="J1656" s="10"/>
      <c r="K1656" s="10"/>
      <c r="T1656" s="1"/>
      <c r="U1656" s="1"/>
      <c r="V1656" s="1"/>
      <c r="W1656" s="1"/>
      <c r="X1656" s="1"/>
    </row>
    <row r="1657" spans="5:24">
      <c r="E1657" s="2"/>
      <c r="G1657" s="7" t="s">
        <v>776</v>
      </c>
      <c r="H1657" s="7" t="s">
        <v>2394</v>
      </c>
      <c r="J1657" s="10"/>
      <c r="K1657" s="10"/>
      <c r="T1657" s="1"/>
      <c r="U1657" s="1"/>
      <c r="V1657" s="1"/>
      <c r="W1657" s="1"/>
      <c r="X1657" s="1"/>
    </row>
    <row r="1658" spans="5:24">
      <c r="E1658" s="2"/>
      <c r="G1658" s="7" t="s">
        <v>776</v>
      </c>
      <c r="H1658" s="7" t="s">
        <v>2395</v>
      </c>
      <c r="J1658" s="10"/>
      <c r="K1658" s="10"/>
      <c r="T1658" s="1"/>
      <c r="U1658" s="1"/>
      <c r="V1658" s="1"/>
      <c r="W1658" s="1"/>
      <c r="X1658" s="1"/>
    </row>
    <row r="1659" spans="5:24">
      <c r="E1659" s="2"/>
      <c r="G1659" s="7" t="s">
        <v>776</v>
      </c>
      <c r="H1659" s="7" t="s">
        <v>2396</v>
      </c>
      <c r="J1659" s="10"/>
      <c r="K1659" s="10"/>
      <c r="T1659" s="1"/>
      <c r="U1659" s="1"/>
      <c r="V1659" s="1"/>
      <c r="W1659" s="1"/>
      <c r="X1659" s="1"/>
    </row>
    <row r="1660" spans="5:24">
      <c r="E1660" s="2"/>
      <c r="G1660" s="7" t="s">
        <v>776</v>
      </c>
      <c r="H1660" s="7" t="s">
        <v>2397</v>
      </c>
      <c r="J1660" s="10"/>
      <c r="K1660" s="10"/>
      <c r="T1660" s="1"/>
      <c r="U1660" s="1"/>
      <c r="V1660" s="1"/>
      <c r="W1660" s="1"/>
      <c r="X1660" s="1"/>
    </row>
    <row r="1661" spans="5:24">
      <c r="E1661" s="2"/>
      <c r="G1661" s="7" t="s">
        <v>776</v>
      </c>
      <c r="H1661" s="7" t="s">
        <v>2398</v>
      </c>
      <c r="J1661" s="10"/>
      <c r="K1661" s="10"/>
      <c r="T1661" s="1"/>
      <c r="U1661" s="1"/>
      <c r="V1661" s="1"/>
      <c r="W1661" s="1"/>
      <c r="X1661" s="1"/>
    </row>
    <row r="1662" spans="5:24">
      <c r="E1662" s="2"/>
      <c r="G1662" s="7" t="s">
        <v>776</v>
      </c>
      <c r="H1662" s="7" t="s">
        <v>1327</v>
      </c>
      <c r="J1662" s="10"/>
      <c r="K1662" s="10"/>
      <c r="T1662" s="1"/>
      <c r="U1662" s="1"/>
      <c r="V1662" s="1"/>
      <c r="W1662" s="1"/>
      <c r="X1662" s="1"/>
    </row>
    <row r="1663" spans="5:24">
      <c r="E1663" s="2"/>
      <c r="G1663" s="7" t="s">
        <v>776</v>
      </c>
      <c r="H1663" s="7" t="s">
        <v>2399</v>
      </c>
      <c r="J1663" s="10"/>
      <c r="K1663" s="10"/>
      <c r="T1663" s="1"/>
      <c r="U1663" s="1"/>
      <c r="V1663" s="1"/>
      <c r="W1663" s="1"/>
      <c r="X1663" s="1"/>
    </row>
    <row r="1664" spans="5:24">
      <c r="E1664" s="2"/>
      <c r="G1664" s="7" t="s">
        <v>776</v>
      </c>
      <c r="H1664" s="7" t="s">
        <v>2400</v>
      </c>
      <c r="J1664" s="10"/>
      <c r="K1664" s="10"/>
      <c r="T1664" s="1"/>
      <c r="U1664" s="1"/>
      <c r="V1664" s="1"/>
      <c r="W1664" s="1"/>
      <c r="X1664" s="1"/>
    </row>
    <row r="1665" spans="5:24">
      <c r="E1665" s="2"/>
      <c r="G1665" s="7" t="s">
        <v>776</v>
      </c>
      <c r="H1665" s="7" t="s">
        <v>2401</v>
      </c>
      <c r="J1665" s="10"/>
      <c r="K1665" s="10"/>
      <c r="T1665" s="1"/>
      <c r="U1665" s="1"/>
      <c r="V1665" s="1"/>
      <c r="W1665" s="1"/>
      <c r="X1665" s="1"/>
    </row>
    <row r="1666" spans="5:24">
      <c r="E1666" s="2"/>
      <c r="G1666" s="7" t="s">
        <v>779</v>
      </c>
      <c r="H1666" s="7" t="s">
        <v>2402</v>
      </c>
      <c r="J1666" s="10"/>
      <c r="K1666" s="10"/>
      <c r="T1666" s="1"/>
      <c r="U1666" s="1"/>
      <c r="V1666" s="1"/>
      <c r="W1666" s="1"/>
      <c r="X1666" s="1"/>
    </row>
    <row r="1667" spans="5:24">
      <c r="E1667" s="2"/>
      <c r="G1667" s="7" t="s">
        <v>779</v>
      </c>
      <c r="H1667" s="7" t="s">
        <v>2403</v>
      </c>
      <c r="J1667" s="10"/>
      <c r="K1667" s="10"/>
      <c r="T1667" s="1"/>
      <c r="U1667" s="1"/>
      <c r="V1667" s="1"/>
      <c r="W1667" s="1"/>
      <c r="X1667" s="1"/>
    </row>
    <row r="1668" spans="5:24">
      <c r="E1668" s="2"/>
      <c r="G1668" s="7" t="s">
        <v>779</v>
      </c>
      <c r="H1668" s="7" t="s">
        <v>2404</v>
      </c>
      <c r="J1668" s="10"/>
      <c r="K1668" s="10"/>
      <c r="T1668" s="1"/>
      <c r="U1668" s="1"/>
      <c r="V1668" s="1"/>
      <c r="W1668" s="1"/>
      <c r="X1668" s="1"/>
    </row>
    <row r="1669" spans="5:24">
      <c r="E1669" s="2"/>
      <c r="G1669" s="7" t="s">
        <v>779</v>
      </c>
      <c r="H1669" s="7" t="s">
        <v>2405</v>
      </c>
      <c r="J1669" s="10"/>
      <c r="K1669" s="10"/>
      <c r="T1669" s="1"/>
      <c r="U1669" s="1"/>
      <c r="V1669" s="1"/>
      <c r="W1669" s="1"/>
      <c r="X1669" s="1"/>
    </row>
    <row r="1670" spans="5:24">
      <c r="E1670" s="2"/>
      <c r="G1670" s="7" t="s">
        <v>779</v>
      </c>
      <c r="H1670" s="7" t="s">
        <v>2406</v>
      </c>
      <c r="J1670" s="10"/>
      <c r="K1670" s="10"/>
      <c r="T1670" s="1"/>
      <c r="U1670" s="1"/>
      <c r="V1670" s="1"/>
      <c r="W1670" s="1"/>
      <c r="X1670" s="1"/>
    </row>
    <row r="1671" spans="5:24">
      <c r="E1671" s="2"/>
      <c r="G1671" s="7" t="s">
        <v>779</v>
      </c>
      <c r="H1671" s="7" t="s">
        <v>2407</v>
      </c>
      <c r="J1671" s="10"/>
      <c r="K1671" s="10"/>
      <c r="T1671" s="1"/>
      <c r="U1671" s="1"/>
      <c r="V1671" s="1"/>
      <c r="W1671" s="1"/>
      <c r="X1671" s="1"/>
    </row>
    <row r="1672" spans="5:24">
      <c r="E1672" s="2"/>
      <c r="G1672" s="7" t="s">
        <v>779</v>
      </c>
      <c r="H1672" s="7" t="s">
        <v>2408</v>
      </c>
      <c r="J1672" s="10"/>
      <c r="K1672" s="10"/>
      <c r="T1672" s="1"/>
      <c r="U1672" s="1"/>
      <c r="V1672" s="1"/>
      <c r="W1672" s="1"/>
      <c r="X1672" s="1"/>
    </row>
    <row r="1673" spans="5:24">
      <c r="E1673" s="2"/>
      <c r="G1673" s="7" t="s">
        <v>779</v>
      </c>
      <c r="H1673" s="7" t="s">
        <v>2409</v>
      </c>
      <c r="J1673" s="10"/>
      <c r="K1673" s="10"/>
      <c r="T1673" s="1"/>
      <c r="U1673" s="1"/>
      <c r="V1673" s="1"/>
      <c r="W1673" s="1"/>
      <c r="X1673" s="1"/>
    </row>
    <row r="1674" spans="5:24">
      <c r="E1674" s="2"/>
      <c r="G1674" s="7" t="s">
        <v>779</v>
      </c>
      <c r="H1674" s="7" t="s">
        <v>2410</v>
      </c>
      <c r="J1674" s="10"/>
      <c r="K1674" s="10"/>
      <c r="T1674" s="1"/>
      <c r="U1674" s="1"/>
      <c r="V1674" s="1"/>
      <c r="W1674" s="1"/>
      <c r="X1674" s="1"/>
    </row>
    <row r="1675" spans="5:24">
      <c r="E1675" s="2"/>
      <c r="G1675" s="7" t="s">
        <v>779</v>
      </c>
      <c r="H1675" s="7" t="s">
        <v>2411</v>
      </c>
      <c r="J1675" s="10"/>
      <c r="K1675" s="10"/>
      <c r="T1675" s="1"/>
      <c r="U1675" s="1"/>
      <c r="V1675" s="1"/>
      <c r="W1675" s="1"/>
      <c r="X1675" s="1"/>
    </row>
    <row r="1676" spans="5:24">
      <c r="E1676" s="2"/>
      <c r="G1676" s="7" t="s">
        <v>779</v>
      </c>
      <c r="H1676" s="7" t="s">
        <v>2412</v>
      </c>
      <c r="J1676" s="10"/>
      <c r="K1676" s="10"/>
      <c r="T1676" s="1"/>
      <c r="U1676" s="1"/>
      <c r="V1676" s="1"/>
      <c r="W1676" s="1"/>
      <c r="X1676" s="1"/>
    </row>
    <row r="1677" spans="5:24">
      <c r="E1677" s="2"/>
      <c r="G1677" s="7" t="s">
        <v>779</v>
      </c>
      <c r="H1677" s="7" t="s">
        <v>2413</v>
      </c>
      <c r="J1677" s="10"/>
      <c r="K1677" s="10"/>
      <c r="T1677" s="1"/>
      <c r="U1677" s="1"/>
      <c r="V1677" s="1"/>
      <c r="W1677" s="1"/>
      <c r="X1677" s="1"/>
    </row>
    <row r="1678" spans="5:24">
      <c r="E1678" s="2"/>
      <c r="G1678" s="7" t="s">
        <v>779</v>
      </c>
      <c r="H1678" s="7" t="s">
        <v>2414</v>
      </c>
      <c r="J1678" s="10"/>
      <c r="K1678" s="10"/>
      <c r="T1678" s="1"/>
      <c r="U1678" s="1"/>
      <c r="V1678" s="1"/>
      <c r="W1678" s="1"/>
      <c r="X1678" s="1"/>
    </row>
    <row r="1679" spans="5:24">
      <c r="E1679" s="2"/>
      <c r="G1679" s="7" t="s">
        <v>779</v>
      </c>
      <c r="H1679" s="7" t="s">
        <v>2415</v>
      </c>
      <c r="J1679" s="10"/>
      <c r="K1679" s="10"/>
      <c r="T1679" s="1"/>
      <c r="U1679" s="1"/>
      <c r="V1679" s="1"/>
      <c r="W1679" s="1"/>
      <c r="X1679" s="1"/>
    </row>
    <row r="1680" spans="5:24">
      <c r="E1680" s="2"/>
      <c r="G1680" s="7" t="s">
        <v>779</v>
      </c>
      <c r="H1680" s="7" t="s">
        <v>2416</v>
      </c>
      <c r="J1680" s="10"/>
      <c r="K1680" s="10"/>
      <c r="T1680" s="1"/>
      <c r="U1680" s="1"/>
      <c r="V1680" s="1"/>
      <c r="W1680" s="1"/>
      <c r="X1680" s="1"/>
    </row>
    <row r="1681" spans="5:24">
      <c r="E1681" s="2"/>
      <c r="G1681" s="7" t="s">
        <v>779</v>
      </c>
      <c r="H1681" s="7" t="s">
        <v>2417</v>
      </c>
      <c r="J1681" s="10"/>
      <c r="K1681" s="10"/>
      <c r="T1681" s="1"/>
      <c r="U1681" s="1"/>
      <c r="V1681" s="1"/>
      <c r="W1681" s="1"/>
      <c r="X1681" s="1"/>
    </row>
    <row r="1682" spans="5:24">
      <c r="E1682" s="2"/>
      <c r="G1682" s="7" t="s">
        <v>779</v>
      </c>
      <c r="H1682" s="7" t="s">
        <v>2418</v>
      </c>
      <c r="J1682" s="10"/>
      <c r="K1682" s="10"/>
      <c r="T1682" s="1"/>
      <c r="U1682" s="1"/>
      <c r="V1682" s="1"/>
      <c r="W1682" s="1"/>
      <c r="X1682" s="1"/>
    </row>
    <row r="1683" spans="5:24">
      <c r="E1683" s="2"/>
      <c r="G1683" s="7" t="s">
        <v>779</v>
      </c>
      <c r="H1683" s="7" t="s">
        <v>2419</v>
      </c>
      <c r="J1683" s="10"/>
      <c r="K1683" s="10"/>
      <c r="T1683" s="1"/>
      <c r="U1683" s="1"/>
      <c r="V1683" s="1"/>
      <c r="W1683" s="1"/>
      <c r="X1683" s="1"/>
    </row>
    <row r="1684" spans="5:24">
      <c r="E1684" s="2"/>
      <c r="G1684" s="7" t="s">
        <v>779</v>
      </c>
      <c r="H1684" s="7" t="s">
        <v>2420</v>
      </c>
      <c r="J1684" s="10"/>
      <c r="K1684" s="10"/>
      <c r="T1684" s="1"/>
      <c r="U1684" s="1"/>
      <c r="V1684" s="1"/>
      <c r="W1684" s="1"/>
      <c r="X1684" s="1"/>
    </row>
    <row r="1685" spans="5:24">
      <c r="E1685" s="2"/>
      <c r="G1685" s="7" t="s">
        <v>779</v>
      </c>
      <c r="H1685" s="7" t="s">
        <v>2421</v>
      </c>
      <c r="J1685" s="10"/>
      <c r="K1685" s="10"/>
      <c r="T1685" s="1"/>
      <c r="U1685" s="1"/>
      <c r="V1685" s="1"/>
      <c r="W1685" s="1"/>
      <c r="X1685" s="1"/>
    </row>
    <row r="1686" spans="5:24">
      <c r="E1686" s="2"/>
      <c r="G1686" s="7" t="s">
        <v>779</v>
      </c>
      <c r="H1686" s="7" t="s">
        <v>2422</v>
      </c>
      <c r="J1686" s="10"/>
      <c r="K1686" s="10"/>
      <c r="T1686" s="1"/>
      <c r="U1686" s="1"/>
      <c r="V1686" s="1"/>
      <c r="W1686" s="1"/>
      <c r="X1686" s="1"/>
    </row>
    <row r="1687" spans="5:24">
      <c r="E1687" s="2"/>
      <c r="G1687" s="7" t="s">
        <v>779</v>
      </c>
      <c r="H1687" s="7" t="s">
        <v>2423</v>
      </c>
      <c r="J1687" s="10"/>
      <c r="K1687" s="10"/>
      <c r="T1687" s="1"/>
      <c r="U1687" s="1"/>
      <c r="V1687" s="1"/>
      <c r="W1687" s="1"/>
      <c r="X1687" s="1"/>
    </row>
    <row r="1688" spans="5:24">
      <c r="E1688" s="2"/>
      <c r="G1688" s="7" t="s">
        <v>779</v>
      </c>
      <c r="H1688" s="7" t="s">
        <v>2424</v>
      </c>
      <c r="J1688" s="10"/>
      <c r="K1688" s="10"/>
      <c r="T1688" s="1"/>
      <c r="U1688" s="1"/>
      <c r="V1688" s="1"/>
      <c r="W1688" s="1"/>
      <c r="X1688" s="1"/>
    </row>
    <row r="1689" spans="5:24">
      <c r="E1689" s="2"/>
      <c r="G1689" s="7" t="s">
        <v>779</v>
      </c>
      <c r="H1689" s="7" t="s">
        <v>2425</v>
      </c>
      <c r="J1689" s="10"/>
      <c r="K1689" s="10"/>
      <c r="T1689" s="1"/>
      <c r="U1689" s="1"/>
      <c r="V1689" s="1"/>
      <c r="W1689" s="1"/>
      <c r="X1689" s="1"/>
    </row>
    <row r="1690" spans="5:24">
      <c r="E1690" s="2"/>
      <c r="G1690" s="7" t="s">
        <v>779</v>
      </c>
      <c r="H1690" s="7" t="s">
        <v>2426</v>
      </c>
      <c r="J1690" s="10"/>
      <c r="K1690" s="10"/>
      <c r="T1690" s="1"/>
      <c r="U1690" s="1"/>
      <c r="V1690" s="1"/>
      <c r="W1690" s="1"/>
      <c r="X1690" s="1"/>
    </row>
    <row r="1691" spans="5:24">
      <c r="E1691" s="2"/>
      <c r="G1691" s="7" t="s">
        <v>779</v>
      </c>
      <c r="H1691" s="7" t="s">
        <v>2427</v>
      </c>
      <c r="J1691" s="10"/>
      <c r="K1691" s="10"/>
      <c r="T1691" s="1"/>
      <c r="U1691" s="1"/>
      <c r="V1691" s="1"/>
      <c r="W1691" s="1"/>
      <c r="X1691" s="1"/>
    </row>
    <row r="1692" spans="5:24">
      <c r="E1692" s="2"/>
      <c r="G1692" s="7" t="s">
        <v>779</v>
      </c>
      <c r="H1692" s="7" t="s">
        <v>2428</v>
      </c>
      <c r="J1692" s="10"/>
      <c r="K1692" s="10"/>
      <c r="T1692" s="1"/>
      <c r="U1692" s="1"/>
      <c r="V1692" s="1"/>
      <c r="W1692" s="1"/>
      <c r="X1692" s="1"/>
    </row>
    <row r="1693" spans="5:24">
      <c r="E1693" s="2"/>
      <c r="G1693" s="7" t="s">
        <v>779</v>
      </c>
      <c r="H1693" s="7" t="s">
        <v>2429</v>
      </c>
      <c r="J1693" s="10"/>
      <c r="K1693" s="10"/>
      <c r="T1693" s="1"/>
      <c r="U1693" s="1"/>
      <c r="V1693" s="1"/>
      <c r="W1693" s="1"/>
      <c r="X1693" s="1"/>
    </row>
    <row r="1694" spans="5:24">
      <c r="E1694" s="2"/>
      <c r="G1694" s="7" t="s">
        <v>779</v>
      </c>
      <c r="H1694" s="7" t="s">
        <v>2430</v>
      </c>
      <c r="J1694" s="10"/>
      <c r="K1694" s="10"/>
      <c r="T1694" s="1"/>
      <c r="U1694" s="1"/>
      <c r="V1694" s="1"/>
      <c r="W1694" s="1"/>
      <c r="X1694" s="1"/>
    </row>
    <row r="1695" spans="5:24">
      <c r="E1695" s="2"/>
      <c r="G1695" s="7" t="s">
        <v>779</v>
      </c>
      <c r="H1695" s="7" t="s">
        <v>2431</v>
      </c>
      <c r="J1695" s="10"/>
      <c r="K1695" s="10"/>
      <c r="T1695" s="1"/>
      <c r="U1695" s="1"/>
      <c r="V1695" s="1"/>
      <c r="W1695" s="1"/>
      <c r="X1695" s="1"/>
    </row>
    <row r="1696" spans="5:24">
      <c r="E1696" s="2"/>
      <c r="G1696" s="7" t="s">
        <v>779</v>
      </c>
      <c r="H1696" s="7" t="s">
        <v>2432</v>
      </c>
      <c r="J1696" s="10"/>
      <c r="K1696" s="10"/>
      <c r="T1696" s="1"/>
      <c r="U1696" s="1"/>
      <c r="V1696" s="1"/>
      <c r="W1696" s="1"/>
      <c r="X1696" s="1"/>
    </row>
    <row r="1697" spans="5:24">
      <c r="E1697" s="2"/>
      <c r="G1697" s="7" t="s">
        <v>779</v>
      </c>
      <c r="H1697" s="7" t="s">
        <v>2433</v>
      </c>
      <c r="J1697" s="10"/>
      <c r="K1697" s="10"/>
      <c r="T1697" s="1"/>
      <c r="U1697" s="1"/>
      <c r="V1697" s="1"/>
      <c r="W1697" s="1"/>
      <c r="X1697" s="1"/>
    </row>
    <row r="1698" spans="5:24">
      <c r="E1698" s="2"/>
      <c r="G1698" s="7" t="s">
        <v>779</v>
      </c>
      <c r="H1698" s="7" t="s">
        <v>2434</v>
      </c>
      <c r="J1698" s="10"/>
      <c r="K1698" s="10"/>
      <c r="T1698" s="1"/>
      <c r="U1698" s="1"/>
      <c r="V1698" s="1"/>
      <c r="W1698" s="1"/>
      <c r="X1698" s="1"/>
    </row>
    <row r="1699" spans="5:24">
      <c r="E1699" s="2"/>
      <c r="G1699" s="7" t="s">
        <v>779</v>
      </c>
      <c r="H1699" s="7" t="s">
        <v>2435</v>
      </c>
      <c r="J1699" s="10"/>
      <c r="K1699" s="10"/>
      <c r="T1699" s="1"/>
      <c r="U1699" s="1"/>
      <c r="V1699" s="1"/>
      <c r="W1699" s="1"/>
      <c r="X1699" s="1"/>
    </row>
    <row r="1700" spans="5:24">
      <c r="E1700" s="2"/>
      <c r="G1700" s="7" t="s">
        <v>779</v>
      </c>
      <c r="H1700" s="7" t="s">
        <v>2436</v>
      </c>
      <c r="J1700" s="10"/>
      <c r="K1700" s="10"/>
      <c r="T1700" s="1"/>
      <c r="U1700" s="1"/>
      <c r="V1700" s="1"/>
      <c r="W1700" s="1"/>
      <c r="X1700" s="1"/>
    </row>
    <row r="1701" spans="5:24">
      <c r="E1701" s="2"/>
      <c r="G1701" s="7" t="s">
        <v>779</v>
      </c>
      <c r="H1701" s="7" t="s">
        <v>2437</v>
      </c>
      <c r="J1701" s="10"/>
      <c r="K1701" s="10"/>
      <c r="T1701" s="1"/>
      <c r="U1701" s="1"/>
      <c r="V1701" s="1"/>
      <c r="W1701" s="1"/>
      <c r="X1701" s="1"/>
    </row>
    <row r="1702" spans="5:24">
      <c r="E1702" s="2"/>
      <c r="G1702" s="7" t="s">
        <v>779</v>
      </c>
      <c r="H1702" s="7" t="s">
        <v>2438</v>
      </c>
      <c r="J1702" s="10"/>
      <c r="K1702" s="10"/>
      <c r="T1702" s="1"/>
      <c r="U1702" s="1"/>
      <c r="V1702" s="1"/>
      <c r="W1702" s="1"/>
      <c r="X1702" s="1"/>
    </row>
    <row r="1703" spans="5:24">
      <c r="E1703" s="2"/>
      <c r="G1703" s="7" t="s">
        <v>779</v>
      </c>
      <c r="H1703" s="7" t="s">
        <v>2439</v>
      </c>
      <c r="J1703" s="10"/>
      <c r="K1703" s="10"/>
      <c r="T1703" s="1"/>
      <c r="U1703" s="1"/>
      <c r="V1703" s="1"/>
      <c r="W1703" s="1"/>
      <c r="X1703" s="1"/>
    </row>
    <row r="1704" spans="5:24">
      <c r="E1704" s="2"/>
      <c r="G1704" s="7" t="s">
        <v>779</v>
      </c>
      <c r="H1704" s="7" t="s">
        <v>2440</v>
      </c>
      <c r="J1704" s="10"/>
      <c r="K1704" s="10"/>
      <c r="T1704" s="1"/>
      <c r="U1704" s="1"/>
      <c r="V1704" s="1"/>
      <c r="W1704" s="1"/>
      <c r="X1704" s="1"/>
    </row>
    <row r="1705" spans="5:24">
      <c r="E1705" s="2"/>
      <c r="G1705" s="7" t="s">
        <v>779</v>
      </c>
      <c r="H1705" s="7" t="s">
        <v>2441</v>
      </c>
      <c r="J1705" s="10"/>
      <c r="K1705" s="10"/>
      <c r="T1705" s="1"/>
      <c r="U1705" s="1"/>
      <c r="V1705" s="1"/>
      <c r="W1705" s="1"/>
      <c r="X1705" s="1"/>
    </row>
    <row r="1706" spans="5:24">
      <c r="E1706" s="2"/>
      <c r="G1706" s="7" t="s">
        <v>779</v>
      </c>
      <c r="H1706" s="7" t="s">
        <v>2442</v>
      </c>
      <c r="J1706" s="10"/>
      <c r="K1706" s="10"/>
      <c r="T1706" s="1"/>
      <c r="U1706" s="1"/>
      <c r="V1706" s="1"/>
      <c r="W1706" s="1"/>
      <c r="X1706" s="1"/>
    </row>
    <row r="1707" spans="5:24">
      <c r="E1707" s="2"/>
      <c r="G1707" s="7" t="s">
        <v>779</v>
      </c>
      <c r="H1707" s="7" t="s">
        <v>2443</v>
      </c>
      <c r="J1707" s="10"/>
      <c r="K1707" s="10"/>
      <c r="T1707" s="1"/>
      <c r="U1707" s="1"/>
      <c r="V1707" s="1"/>
      <c r="W1707" s="1"/>
      <c r="X1707" s="1"/>
    </row>
    <row r="1708" spans="5:24">
      <c r="E1708" s="2"/>
      <c r="G1708" s="7" t="s">
        <v>779</v>
      </c>
      <c r="H1708" s="7" t="s">
        <v>2444</v>
      </c>
      <c r="J1708" s="10"/>
      <c r="K1708" s="10"/>
      <c r="T1708" s="1"/>
      <c r="U1708" s="1"/>
      <c r="V1708" s="1"/>
      <c r="W1708" s="1"/>
      <c r="X1708" s="1"/>
    </row>
    <row r="1709" spans="5:24">
      <c r="E1709" s="2"/>
      <c r="G1709" s="7" t="s">
        <v>782</v>
      </c>
      <c r="H1709" s="7" t="s">
        <v>2445</v>
      </c>
      <c r="J1709" s="10"/>
      <c r="K1709" s="10"/>
      <c r="T1709" s="1"/>
      <c r="U1709" s="1"/>
      <c r="V1709" s="1"/>
      <c r="W1709" s="1"/>
      <c r="X1709" s="1"/>
    </row>
    <row r="1710" spans="5:24">
      <c r="E1710" s="2"/>
      <c r="G1710" s="7" t="s">
        <v>782</v>
      </c>
      <c r="H1710" s="7" t="s">
        <v>2446</v>
      </c>
      <c r="J1710" s="10"/>
      <c r="K1710" s="10"/>
      <c r="T1710" s="1"/>
      <c r="U1710" s="1"/>
      <c r="V1710" s="1"/>
      <c r="W1710" s="1"/>
      <c r="X1710" s="1"/>
    </row>
    <row r="1711" spans="5:24">
      <c r="E1711" s="2"/>
      <c r="G1711" s="7" t="s">
        <v>782</v>
      </c>
      <c r="H1711" s="7" t="s">
        <v>2447</v>
      </c>
      <c r="J1711" s="10"/>
      <c r="K1711" s="10"/>
      <c r="T1711" s="1"/>
      <c r="U1711" s="1"/>
      <c r="V1711" s="1"/>
      <c r="W1711" s="1"/>
      <c r="X1711" s="1"/>
    </row>
    <row r="1712" spans="5:24">
      <c r="E1712" s="2"/>
      <c r="G1712" s="7" t="s">
        <v>782</v>
      </c>
      <c r="H1712" s="7" t="s">
        <v>2448</v>
      </c>
      <c r="J1712" s="10"/>
      <c r="K1712" s="10"/>
      <c r="T1712" s="1"/>
      <c r="U1712" s="1"/>
      <c r="V1712" s="1"/>
      <c r="W1712" s="1"/>
      <c r="X1712" s="1"/>
    </row>
    <row r="1713" spans="5:24">
      <c r="E1713" s="2"/>
      <c r="G1713" s="7" t="s">
        <v>782</v>
      </c>
      <c r="H1713" s="7" t="s">
        <v>2449</v>
      </c>
      <c r="J1713" s="10"/>
      <c r="K1713" s="10"/>
      <c r="T1713" s="1"/>
      <c r="U1713" s="1"/>
      <c r="V1713" s="1"/>
      <c r="W1713" s="1"/>
      <c r="X1713" s="1"/>
    </row>
    <row r="1714" spans="5:24">
      <c r="E1714" s="2"/>
      <c r="G1714" s="7" t="s">
        <v>782</v>
      </c>
      <c r="H1714" s="7" t="s">
        <v>2450</v>
      </c>
      <c r="J1714" s="10"/>
      <c r="K1714" s="10"/>
      <c r="T1714" s="1"/>
      <c r="U1714" s="1"/>
      <c r="V1714" s="1"/>
      <c r="W1714" s="1"/>
      <c r="X1714" s="1"/>
    </row>
    <row r="1715" spans="5:24">
      <c r="E1715" s="2"/>
      <c r="G1715" s="7" t="s">
        <v>782</v>
      </c>
      <c r="H1715" s="7" t="s">
        <v>2451</v>
      </c>
      <c r="J1715" s="10"/>
      <c r="K1715" s="10"/>
      <c r="T1715" s="1"/>
      <c r="U1715" s="1"/>
      <c r="V1715" s="1"/>
      <c r="W1715" s="1"/>
      <c r="X1715" s="1"/>
    </row>
    <row r="1716" spans="5:24">
      <c r="E1716" s="2"/>
      <c r="G1716" s="7" t="s">
        <v>782</v>
      </c>
      <c r="H1716" s="7" t="s">
        <v>2452</v>
      </c>
      <c r="J1716" s="10"/>
      <c r="K1716" s="10"/>
      <c r="T1716" s="1"/>
      <c r="U1716" s="1"/>
      <c r="V1716" s="1"/>
      <c r="W1716" s="1"/>
      <c r="X1716" s="1"/>
    </row>
    <row r="1717" spans="5:24">
      <c r="E1717" s="2"/>
      <c r="G1717" s="7" t="s">
        <v>782</v>
      </c>
      <c r="H1717" s="7" t="s">
        <v>2453</v>
      </c>
      <c r="J1717" s="10"/>
      <c r="K1717" s="10"/>
      <c r="T1717" s="1"/>
      <c r="U1717" s="1"/>
      <c r="V1717" s="1"/>
      <c r="W1717" s="1"/>
      <c r="X1717" s="1"/>
    </row>
    <row r="1718" spans="5:24">
      <c r="E1718" s="2"/>
      <c r="G1718" s="7" t="s">
        <v>782</v>
      </c>
      <c r="H1718" s="7" t="s">
        <v>2454</v>
      </c>
      <c r="J1718" s="10"/>
      <c r="K1718" s="10"/>
      <c r="T1718" s="1"/>
      <c r="U1718" s="1"/>
      <c r="V1718" s="1"/>
      <c r="W1718" s="1"/>
      <c r="X1718" s="1"/>
    </row>
    <row r="1719" spans="5:24">
      <c r="E1719" s="2"/>
      <c r="G1719" s="7" t="s">
        <v>782</v>
      </c>
      <c r="H1719" s="7" t="s">
        <v>2455</v>
      </c>
      <c r="J1719" s="10"/>
      <c r="K1719" s="10"/>
      <c r="T1719" s="1"/>
      <c r="U1719" s="1"/>
      <c r="V1719" s="1"/>
      <c r="W1719" s="1"/>
      <c r="X1719" s="1"/>
    </row>
    <row r="1720" spans="5:24">
      <c r="E1720" s="2"/>
      <c r="G1720" s="7" t="s">
        <v>782</v>
      </c>
      <c r="H1720" s="7" t="s">
        <v>2456</v>
      </c>
      <c r="J1720" s="10"/>
      <c r="K1720" s="10"/>
      <c r="T1720" s="1"/>
      <c r="U1720" s="1"/>
      <c r="V1720" s="1"/>
      <c r="W1720" s="1"/>
      <c r="X1720" s="1"/>
    </row>
    <row r="1721" spans="5:24">
      <c r="E1721" s="2"/>
      <c r="G1721" s="7" t="s">
        <v>782</v>
      </c>
      <c r="H1721" s="7" t="s">
        <v>2457</v>
      </c>
      <c r="J1721" s="10"/>
      <c r="K1721" s="10"/>
      <c r="T1721" s="1"/>
      <c r="U1721" s="1"/>
      <c r="V1721" s="1"/>
      <c r="W1721" s="1"/>
      <c r="X1721" s="1"/>
    </row>
    <row r="1722" spans="5:24">
      <c r="E1722" s="2"/>
      <c r="G1722" s="7" t="s">
        <v>782</v>
      </c>
      <c r="H1722" s="7" t="s">
        <v>2458</v>
      </c>
      <c r="J1722" s="10"/>
      <c r="K1722" s="10"/>
      <c r="T1722" s="1"/>
      <c r="U1722" s="1"/>
      <c r="V1722" s="1"/>
      <c r="W1722" s="1"/>
      <c r="X1722" s="1"/>
    </row>
    <row r="1723" spans="5:24">
      <c r="E1723" s="2"/>
      <c r="G1723" s="7" t="s">
        <v>782</v>
      </c>
      <c r="H1723" s="7" t="s">
        <v>2459</v>
      </c>
      <c r="J1723" s="10"/>
      <c r="K1723" s="10"/>
      <c r="T1723" s="1"/>
      <c r="U1723" s="1"/>
      <c r="V1723" s="1"/>
      <c r="W1723" s="1"/>
      <c r="X1723" s="1"/>
    </row>
    <row r="1724" spans="5:24">
      <c r="E1724" s="2"/>
      <c r="G1724" s="7" t="s">
        <v>782</v>
      </c>
      <c r="H1724" s="7" t="s">
        <v>2460</v>
      </c>
      <c r="J1724" s="10"/>
      <c r="K1724" s="10"/>
      <c r="T1724" s="1"/>
      <c r="U1724" s="1"/>
      <c r="V1724" s="1"/>
      <c r="W1724" s="1"/>
      <c r="X1724" s="1"/>
    </row>
    <row r="1725" spans="5:24">
      <c r="E1725" s="2"/>
      <c r="G1725" s="7" t="s">
        <v>782</v>
      </c>
      <c r="H1725" s="7" t="s">
        <v>2461</v>
      </c>
      <c r="J1725" s="10"/>
      <c r="K1725" s="10"/>
      <c r="T1725" s="1"/>
      <c r="U1725" s="1"/>
      <c r="V1725" s="1"/>
      <c r="W1725" s="1"/>
      <c r="X1725" s="1"/>
    </row>
    <row r="1726" spans="5:24">
      <c r="E1726" s="2"/>
      <c r="G1726" s="7" t="s">
        <v>782</v>
      </c>
      <c r="H1726" s="7" t="s">
        <v>2462</v>
      </c>
      <c r="J1726" s="10"/>
      <c r="K1726" s="10"/>
      <c r="T1726" s="1"/>
      <c r="U1726" s="1"/>
      <c r="V1726" s="1"/>
      <c r="W1726" s="1"/>
      <c r="X1726" s="1"/>
    </row>
    <row r="1727" spans="5:24">
      <c r="E1727" s="2"/>
      <c r="G1727" s="7" t="s">
        <v>782</v>
      </c>
      <c r="H1727" s="7" t="s">
        <v>2463</v>
      </c>
      <c r="J1727" s="10"/>
      <c r="K1727" s="10"/>
      <c r="T1727" s="1"/>
      <c r="U1727" s="1"/>
      <c r="V1727" s="1"/>
      <c r="W1727" s="1"/>
      <c r="X1727" s="1"/>
    </row>
    <row r="1728" spans="5:24">
      <c r="E1728" s="2"/>
      <c r="G1728" s="7" t="s">
        <v>782</v>
      </c>
      <c r="H1728" s="7" t="s">
        <v>2464</v>
      </c>
      <c r="J1728" s="10"/>
      <c r="K1728" s="10"/>
      <c r="T1728" s="1"/>
      <c r="U1728" s="1"/>
      <c r="V1728" s="1"/>
      <c r="W1728" s="1"/>
      <c r="X1728" s="1"/>
    </row>
    <row r="1729" spans="5:24">
      <c r="E1729" s="2"/>
      <c r="G1729" s="7" t="s">
        <v>782</v>
      </c>
      <c r="H1729" s="7" t="s">
        <v>2465</v>
      </c>
      <c r="J1729" s="10"/>
      <c r="K1729" s="10"/>
      <c r="T1729" s="1"/>
      <c r="U1729" s="1"/>
      <c r="V1729" s="1"/>
      <c r="W1729" s="1"/>
      <c r="X1729" s="1"/>
    </row>
    <row r="1730" spans="5:24">
      <c r="E1730" s="2"/>
      <c r="G1730" s="7" t="s">
        <v>782</v>
      </c>
      <c r="H1730" s="7" t="s">
        <v>2466</v>
      </c>
      <c r="J1730" s="10"/>
      <c r="K1730" s="10"/>
      <c r="T1730" s="1"/>
      <c r="U1730" s="1"/>
      <c r="V1730" s="1"/>
      <c r="W1730" s="1"/>
      <c r="X1730" s="1"/>
    </row>
    <row r="1731" spans="5:24">
      <c r="E1731" s="2"/>
      <c r="G1731" s="7" t="s">
        <v>782</v>
      </c>
      <c r="H1731" s="7" t="s">
        <v>2467</v>
      </c>
      <c r="J1731" s="10"/>
      <c r="K1731" s="10"/>
      <c r="T1731" s="1"/>
      <c r="U1731" s="1"/>
      <c r="V1731" s="1"/>
      <c r="W1731" s="1"/>
      <c r="X1731" s="1"/>
    </row>
    <row r="1732" spans="5:24">
      <c r="E1732" s="2"/>
      <c r="G1732" s="7" t="s">
        <v>782</v>
      </c>
      <c r="H1732" s="7" t="s">
        <v>2468</v>
      </c>
      <c r="J1732" s="10"/>
      <c r="K1732" s="10"/>
      <c r="T1732" s="1"/>
      <c r="U1732" s="1"/>
      <c r="V1732" s="1"/>
      <c r="W1732" s="1"/>
      <c r="X1732" s="1"/>
    </row>
    <row r="1733" spans="5:24">
      <c r="E1733" s="2"/>
      <c r="G1733" s="7" t="s">
        <v>782</v>
      </c>
      <c r="H1733" s="7" t="s">
        <v>2469</v>
      </c>
      <c r="J1733" s="10"/>
      <c r="K1733" s="10"/>
      <c r="T1733" s="1"/>
      <c r="U1733" s="1"/>
      <c r="V1733" s="1"/>
      <c r="W1733" s="1"/>
      <c r="X1733" s="1"/>
    </row>
    <row r="1734" spans="5:24">
      <c r="E1734" s="2"/>
      <c r="G1734" s="7" t="s">
        <v>782</v>
      </c>
      <c r="H1734" s="7" t="s">
        <v>2470</v>
      </c>
      <c r="J1734" s="10"/>
      <c r="K1734" s="10"/>
      <c r="T1734" s="1"/>
      <c r="U1734" s="1"/>
      <c r="V1734" s="1"/>
      <c r="W1734" s="1"/>
      <c r="X1734" s="1"/>
    </row>
    <row r="1735" spans="5:24">
      <c r="E1735" s="2"/>
      <c r="G1735" s="7" t="s">
        <v>782</v>
      </c>
      <c r="H1735" s="7" t="s">
        <v>2471</v>
      </c>
      <c r="J1735" s="10"/>
      <c r="K1735" s="10"/>
      <c r="T1735" s="1"/>
      <c r="U1735" s="1"/>
      <c r="V1735" s="1"/>
      <c r="W1735" s="1"/>
      <c r="X1735" s="1"/>
    </row>
    <row r="1736" spans="5:24">
      <c r="E1736" s="2"/>
      <c r="G1736" s="7" t="s">
        <v>782</v>
      </c>
      <c r="H1736" s="7" t="s">
        <v>2472</v>
      </c>
      <c r="J1736" s="10"/>
      <c r="K1736" s="10"/>
      <c r="T1736" s="1"/>
      <c r="U1736" s="1"/>
      <c r="V1736" s="1"/>
      <c r="W1736" s="1"/>
      <c r="X1736" s="1"/>
    </row>
    <row r="1737" spans="5:24">
      <c r="E1737" s="2"/>
      <c r="G1737" s="7" t="s">
        <v>782</v>
      </c>
      <c r="H1737" s="7" t="s">
        <v>2473</v>
      </c>
      <c r="J1737" s="10"/>
      <c r="K1737" s="10"/>
      <c r="T1737" s="1"/>
      <c r="U1737" s="1"/>
      <c r="V1737" s="1"/>
      <c r="W1737" s="1"/>
      <c r="X1737" s="1"/>
    </row>
    <row r="1738" spans="5:24">
      <c r="E1738" s="2"/>
      <c r="G1738" s="7" t="s">
        <v>782</v>
      </c>
      <c r="H1738" s="7" t="s">
        <v>2474</v>
      </c>
      <c r="J1738" s="10"/>
      <c r="K1738" s="10"/>
      <c r="T1738" s="1"/>
      <c r="U1738" s="1"/>
      <c r="V1738" s="1"/>
      <c r="W1738" s="1"/>
      <c r="X1738" s="1"/>
    </row>
    <row r="1739" spans="5:24">
      <c r="E1739" s="2"/>
      <c r="G1739" s="7" t="s">
        <v>782</v>
      </c>
      <c r="H1739" s="7" t="s">
        <v>2475</v>
      </c>
      <c r="J1739" s="10"/>
      <c r="K1739" s="10"/>
      <c r="T1739" s="1"/>
      <c r="U1739" s="1"/>
      <c r="V1739" s="1"/>
      <c r="W1739" s="1"/>
      <c r="X1739" s="1"/>
    </row>
    <row r="1740" spans="5:24">
      <c r="E1740" s="2"/>
      <c r="G1740" s="7" t="s">
        <v>782</v>
      </c>
      <c r="H1740" s="7" t="s">
        <v>2476</v>
      </c>
      <c r="J1740" s="10"/>
      <c r="K1740" s="10"/>
      <c r="T1740" s="1"/>
      <c r="U1740" s="1"/>
      <c r="V1740" s="1"/>
      <c r="W1740" s="1"/>
      <c r="X1740" s="1"/>
    </row>
    <row r="1741" spans="5:24">
      <c r="E1741" s="2"/>
      <c r="G1741" s="7" t="s">
        <v>782</v>
      </c>
      <c r="H1741" s="7" t="s">
        <v>2477</v>
      </c>
      <c r="J1741" s="10"/>
      <c r="K1741" s="10"/>
      <c r="T1741" s="1"/>
      <c r="U1741" s="1"/>
      <c r="V1741" s="1"/>
      <c r="W1741" s="1"/>
      <c r="X1741" s="1"/>
    </row>
    <row r="1742" spans="5:24">
      <c r="E1742" s="2"/>
      <c r="G1742" s="7" t="s">
        <v>782</v>
      </c>
      <c r="H1742" s="7" t="s">
        <v>2478</v>
      </c>
      <c r="J1742" s="10"/>
      <c r="K1742" s="10"/>
      <c r="T1742" s="1"/>
      <c r="U1742" s="1"/>
      <c r="V1742" s="1"/>
      <c r="W1742" s="1"/>
      <c r="X1742" s="1"/>
    </row>
    <row r="1743" spans="5:24">
      <c r="E1743" s="2"/>
      <c r="G1743" s="7" t="s">
        <v>782</v>
      </c>
      <c r="H1743" s="7" t="s">
        <v>2479</v>
      </c>
      <c r="J1743" s="10"/>
      <c r="K1743" s="10"/>
      <c r="T1743" s="1"/>
      <c r="U1743" s="1"/>
      <c r="V1743" s="1"/>
      <c r="W1743" s="1"/>
      <c r="X1743" s="1"/>
    </row>
    <row r="1744" spans="5:24">
      <c r="E1744" s="2"/>
      <c r="G1744" s="7" t="s">
        <v>782</v>
      </c>
      <c r="H1744" s="7" t="s">
        <v>2480</v>
      </c>
      <c r="J1744" s="10"/>
      <c r="K1744" s="10"/>
      <c r="T1744" s="1"/>
      <c r="U1744" s="1"/>
      <c r="V1744" s="1"/>
      <c r="W1744" s="1"/>
      <c r="X1744" s="1"/>
    </row>
    <row r="1745" spans="5:24">
      <c r="E1745" s="2"/>
      <c r="G1745" s="7" t="s">
        <v>782</v>
      </c>
      <c r="H1745" s="7" t="s">
        <v>2481</v>
      </c>
      <c r="J1745" s="10"/>
      <c r="K1745" s="10"/>
      <c r="T1745" s="1"/>
      <c r="U1745" s="1"/>
      <c r="V1745" s="1"/>
      <c r="W1745" s="1"/>
      <c r="X1745" s="1"/>
    </row>
    <row r="1746" spans="5:24">
      <c r="E1746" s="2"/>
      <c r="G1746" s="7" t="s">
        <v>782</v>
      </c>
      <c r="H1746" s="7" t="s">
        <v>2482</v>
      </c>
      <c r="J1746" s="10"/>
      <c r="K1746" s="10"/>
      <c r="T1746" s="1"/>
      <c r="U1746" s="1"/>
      <c r="V1746" s="1"/>
      <c r="W1746" s="1"/>
      <c r="X1746" s="1"/>
    </row>
    <row r="1747" spans="5:24">
      <c r="E1747" s="2"/>
      <c r="G1747" s="7" t="s">
        <v>782</v>
      </c>
      <c r="H1747" s="7" t="s">
        <v>2483</v>
      </c>
      <c r="J1747" s="10"/>
      <c r="K1747" s="10"/>
      <c r="T1747" s="1"/>
      <c r="U1747" s="1"/>
      <c r="V1747" s="1"/>
      <c r="W1747" s="1"/>
      <c r="X1747" s="1"/>
    </row>
    <row r="1748" spans="5:24">
      <c r="E1748" s="2"/>
      <c r="G1748" s="7" t="s">
        <v>782</v>
      </c>
      <c r="H1748" s="7" t="s">
        <v>2484</v>
      </c>
      <c r="J1748" s="10"/>
      <c r="K1748" s="10"/>
      <c r="T1748" s="1"/>
      <c r="U1748" s="1"/>
      <c r="V1748" s="1"/>
      <c r="W1748" s="1"/>
      <c r="X1748" s="1"/>
    </row>
    <row r="1749" spans="5:24" ht="13.8" thickBot="1">
      <c r="E1749" s="2"/>
      <c r="G1749" s="8" t="s">
        <v>782</v>
      </c>
      <c r="H1749" s="8" t="s">
        <v>2485</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efevSLUM7EB2odTyKMhGw0Tr4Y9ZZFbtRdX/7vYQN22o+QZPQX8984m8skfMBk3Bwdyn3dnyvPc1mwt8oltgeQ==" saltValue="eBEZE0NTnAQQMkLbKU/rp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554687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2" customWidth="1"/>
    <col min="37" max="37" width="28" style="2" customWidth="1"/>
    <col min="38" max="38" width="9" style="2"/>
    <col min="39" max="39" width="19.554687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554687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2486</v>
      </c>
      <c r="AF1" s="170"/>
      <c r="AG1" s="2" t="s">
        <v>2487</v>
      </c>
      <c r="AM1" s="2" t="s">
        <v>2488</v>
      </c>
      <c r="AO1" s="2" t="s">
        <v>2489</v>
      </c>
      <c r="AQ1" s="171" t="s">
        <v>2490</v>
      </c>
      <c r="BA1" s="172"/>
      <c r="BB1" s="2" t="s">
        <v>2491</v>
      </c>
      <c r="BE1" s="2" t="s">
        <v>2492</v>
      </c>
    </row>
    <row r="2" spans="1:57">
      <c r="A2" s="1430" t="s">
        <v>2493</v>
      </c>
      <c r="B2" s="1433" t="s">
        <v>527</v>
      </c>
      <c r="C2" s="1436" t="s">
        <v>2494</v>
      </c>
      <c r="D2" s="1437"/>
      <c r="E2" s="1437"/>
      <c r="F2" s="1438"/>
      <c r="G2" s="1439" t="s">
        <v>2495</v>
      </c>
      <c r="H2" s="1440"/>
      <c r="I2" s="1441"/>
      <c r="J2" s="1439" t="s">
        <v>2496</v>
      </c>
      <c r="K2" s="1441"/>
      <c r="L2" s="1424" t="s">
        <v>2497</v>
      </c>
      <c r="M2" s="1425"/>
      <c r="N2" s="1425"/>
      <c r="O2" s="1425"/>
      <c r="P2" s="1425"/>
      <c r="Q2" s="1425"/>
      <c r="R2" s="1425"/>
      <c r="S2" s="1425"/>
      <c r="T2" s="1425"/>
      <c r="U2" s="1425"/>
      <c r="V2" s="1425"/>
      <c r="W2" s="1425"/>
      <c r="X2" s="1425"/>
      <c r="Y2" s="1425"/>
      <c r="Z2" s="1425"/>
      <c r="AA2" s="1425"/>
      <c r="AB2" s="1425"/>
      <c r="AC2" s="1425"/>
      <c r="AD2" s="1426"/>
      <c r="AE2" s="1418" t="s">
        <v>2498</v>
      </c>
      <c r="AF2" s="170"/>
      <c r="AG2" s="1445" t="s">
        <v>2499</v>
      </c>
      <c r="AH2" s="1457" t="s">
        <v>41</v>
      </c>
      <c r="AI2" s="1448" t="s">
        <v>2500</v>
      </c>
      <c r="AJ2" s="1449"/>
      <c r="AK2" s="1450"/>
      <c r="AM2" s="173" t="s">
        <v>2501</v>
      </c>
      <c r="AO2" s="9" t="s">
        <v>2502</v>
      </c>
      <c r="AQ2" s="1439" t="s">
        <v>2494</v>
      </c>
      <c r="AR2" s="1440" t="s">
        <v>2495</v>
      </c>
      <c r="AS2" s="1440" t="s">
        <v>2496</v>
      </c>
      <c r="AT2" s="1440" t="s">
        <v>2503</v>
      </c>
      <c r="AU2" s="1440" t="s">
        <v>2504</v>
      </c>
      <c r="AV2" s="1440"/>
      <c r="AW2" s="1440"/>
      <c r="AX2" s="1440"/>
      <c r="AY2" s="1440"/>
      <c r="AZ2" s="1438"/>
      <c r="BB2" s="1462" t="s">
        <v>2499</v>
      </c>
      <c r="BC2" s="1438" t="s">
        <v>2505</v>
      </c>
      <c r="BE2" s="1418" t="s">
        <v>2506</v>
      </c>
    </row>
    <row r="3" spans="1:57" ht="12.6" thickBot="1">
      <c r="A3" s="1431"/>
      <c r="B3" s="1434"/>
      <c r="C3" s="1421" t="s">
        <v>2507</v>
      </c>
      <c r="D3" s="1422"/>
      <c r="E3" s="1422"/>
      <c r="F3" s="1423"/>
      <c r="G3" s="1421" t="s">
        <v>2508</v>
      </c>
      <c r="H3" s="1422"/>
      <c r="I3" s="1423"/>
      <c r="J3" s="1421"/>
      <c r="K3" s="1423"/>
      <c r="L3" s="1427" t="s">
        <v>2509</v>
      </c>
      <c r="M3" s="1428"/>
      <c r="N3" s="1428"/>
      <c r="O3" s="1428"/>
      <c r="P3" s="1428"/>
      <c r="Q3" s="1428"/>
      <c r="R3" s="1428"/>
      <c r="S3" s="1428"/>
      <c r="T3" s="1428"/>
      <c r="U3" s="1428"/>
      <c r="V3" s="1428"/>
      <c r="W3" s="1428"/>
      <c r="X3" s="1428"/>
      <c r="Y3" s="1428"/>
      <c r="Z3" s="1428"/>
      <c r="AA3" s="1428"/>
      <c r="AB3" s="1428"/>
      <c r="AC3" s="1428"/>
      <c r="AD3" s="1429"/>
      <c r="AE3" s="1419"/>
      <c r="AF3" s="170"/>
      <c r="AG3" s="1446"/>
      <c r="AH3" s="1458"/>
      <c r="AI3" s="1451"/>
      <c r="AJ3" s="1452"/>
      <c r="AK3" s="1453"/>
      <c r="AM3" s="174"/>
      <c r="AO3" s="7" t="s">
        <v>2510</v>
      </c>
      <c r="AQ3" s="1421"/>
      <c r="AR3" s="1422"/>
      <c r="AS3" s="1422"/>
      <c r="AT3" s="1422"/>
      <c r="AU3" s="1422"/>
      <c r="AV3" s="1422"/>
      <c r="AW3" s="1422"/>
      <c r="AX3" s="1422"/>
      <c r="AY3" s="1422"/>
      <c r="AZ3" s="1460"/>
      <c r="BB3" s="1463"/>
      <c r="BC3" s="1460"/>
      <c r="BE3" s="1419"/>
    </row>
    <row r="4" spans="1:57" ht="24.6" thickBot="1">
      <c r="A4" s="1432"/>
      <c r="B4" s="1435"/>
      <c r="C4" s="190" t="s">
        <v>2511</v>
      </c>
      <c r="D4" s="191" t="s">
        <v>2512</v>
      </c>
      <c r="E4" s="191" t="s">
        <v>2513</v>
      </c>
      <c r="F4" s="203" t="s">
        <v>2514</v>
      </c>
      <c r="G4" s="190" t="s">
        <v>2515</v>
      </c>
      <c r="H4" s="191" t="s">
        <v>2516</v>
      </c>
      <c r="I4" s="203" t="s">
        <v>2517</v>
      </c>
      <c r="J4" s="190" t="s">
        <v>2518</v>
      </c>
      <c r="K4" s="203" t="s">
        <v>2519</v>
      </c>
      <c r="L4" s="204" t="s">
        <v>2502</v>
      </c>
      <c r="M4" s="193" t="s">
        <v>2510</v>
      </c>
      <c r="N4" s="193" t="s">
        <v>2520</v>
      </c>
      <c r="O4" s="193" t="s">
        <v>2521</v>
      </c>
      <c r="P4" s="193" t="s">
        <v>2522</v>
      </c>
      <c r="Q4" s="193" t="s">
        <v>2523</v>
      </c>
      <c r="R4" s="193" t="s">
        <v>2524</v>
      </c>
      <c r="S4" s="193" t="s">
        <v>2525</v>
      </c>
      <c r="T4" s="193" t="s">
        <v>2526</v>
      </c>
      <c r="U4" s="193" t="s">
        <v>2527</v>
      </c>
      <c r="V4" s="193" t="s">
        <v>2528</v>
      </c>
      <c r="W4" s="193" t="s">
        <v>2529</v>
      </c>
      <c r="X4" s="193" t="s">
        <v>2530</v>
      </c>
      <c r="Y4" s="193" t="s">
        <v>2531</v>
      </c>
      <c r="Z4" s="193" t="s">
        <v>2532</v>
      </c>
      <c r="AA4" s="193" t="s">
        <v>2533</v>
      </c>
      <c r="AB4" s="193" t="s">
        <v>2534</v>
      </c>
      <c r="AC4" s="214" t="s">
        <v>2535</v>
      </c>
      <c r="AD4" s="205" t="s">
        <v>2536</v>
      </c>
      <c r="AE4" s="1420"/>
      <c r="AF4" s="170"/>
      <c r="AG4" s="1447"/>
      <c r="AH4" s="1459"/>
      <c r="AI4" s="1454"/>
      <c r="AJ4" s="1455"/>
      <c r="AK4" s="1456"/>
      <c r="AO4" s="7" t="s">
        <v>2520</v>
      </c>
      <c r="AQ4" s="1443"/>
      <c r="AR4" s="1444"/>
      <c r="AS4" s="1444"/>
      <c r="AT4" s="1444"/>
      <c r="AU4" s="1444"/>
      <c r="AV4" s="1444"/>
      <c r="AW4" s="1444"/>
      <c r="AX4" s="1444"/>
      <c r="AY4" s="1444"/>
      <c r="AZ4" s="175" t="s">
        <v>2537</v>
      </c>
      <c r="BB4" s="1464"/>
      <c r="BC4" s="1461"/>
      <c r="BE4" s="1420"/>
    </row>
    <row r="5" spans="1:57">
      <c r="A5" s="161" t="s">
        <v>539</v>
      </c>
      <c r="B5" s="197" t="s">
        <v>540</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546</v>
      </c>
      <c r="AH5" s="165">
        <v>11</v>
      </c>
      <c r="AI5" s="128" t="s">
        <v>2538</v>
      </c>
      <c r="AJ5" s="126" t="s">
        <v>2539</v>
      </c>
      <c r="AK5" s="127"/>
      <c r="AM5" s="173" t="s">
        <v>2501</v>
      </c>
      <c r="AO5" s="7" t="s">
        <v>2521</v>
      </c>
      <c r="AQ5" s="176" t="s">
        <v>2511</v>
      </c>
      <c r="AR5" s="177" t="s">
        <v>2515</v>
      </c>
      <c r="AS5" s="178" t="s">
        <v>2519</v>
      </c>
      <c r="AT5" s="178" t="str">
        <f>AQ5&amp;AR5&amp;AS5</f>
        <v>旧処遇改善加算Ⅰ特定加算Ⅰベア加算なし</v>
      </c>
      <c r="AU5" s="178" t="s">
        <v>2540</v>
      </c>
      <c r="AV5" s="179" t="s">
        <v>2502</v>
      </c>
      <c r="AW5" s="179" t="s">
        <v>2510</v>
      </c>
      <c r="AX5" s="179" t="s">
        <v>2520</v>
      </c>
      <c r="AY5" s="179" t="s">
        <v>2521</v>
      </c>
      <c r="AZ5" s="180" t="s">
        <v>2522</v>
      </c>
      <c r="BB5" s="139" t="s">
        <v>546</v>
      </c>
      <c r="BC5" s="181" t="s">
        <v>2505</v>
      </c>
      <c r="BE5" s="221" t="s">
        <v>2522</v>
      </c>
    </row>
    <row r="6" spans="1:57" ht="12.6" thickBot="1">
      <c r="A6" s="162" t="s">
        <v>550</v>
      </c>
      <c r="B6" s="198" t="s">
        <v>551</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2541</v>
      </c>
      <c r="AH6" s="166">
        <v>71</v>
      </c>
      <c r="AI6" s="129" t="s">
        <v>2542</v>
      </c>
      <c r="AJ6" s="80" t="s">
        <v>2543</v>
      </c>
      <c r="AK6" s="81"/>
      <c r="AM6" s="182" t="s">
        <v>2544</v>
      </c>
      <c r="AO6" s="8"/>
      <c r="AQ6" s="183" t="s">
        <v>2512</v>
      </c>
      <c r="AR6" s="184" t="s">
        <v>2515</v>
      </c>
      <c r="AS6" s="185" t="s">
        <v>2518</v>
      </c>
      <c r="AT6" s="185" t="str">
        <f t="shared" ref="AT6:AT23" si="0">AQ6&amp;AR6&amp;AS6</f>
        <v>旧処遇改善加算Ⅱ特定加算Ⅰベア加算あり</v>
      </c>
      <c r="AU6" s="185" t="s">
        <v>2540</v>
      </c>
      <c r="AV6" s="186" t="s">
        <v>2502</v>
      </c>
      <c r="AW6" s="186" t="s">
        <v>2510</v>
      </c>
      <c r="AX6" s="186" t="s">
        <v>2520</v>
      </c>
      <c r="AY6" s="186" t="s">
        <v>2521</v>
      </c>
      <c r="AZ6" s="187" t="s">
        <v>2523</v>
      </c>
      <c r="BB6" s="137" t="s">
        <v>2541</v>
      </c>
      <c r="BC6" s="188" t="s">
        <v>2505</v>
      </c>
      <c r="BE6" s="219" t="s">
        <v>2524</v>
      </c>
    </row>
    <row r="7" spans="1:57" ht="12.6" thickBot="1">
      <c r="A7" s="162" t="s">
        <v>558</v>
      </c>
      <c r="B7" s="198" t="s">
        <v>559</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563</v>
      </c>
      <c r="AH7" s="166">
        <v>76</v>
      </c>
      <c r="AI7" s="129" t="s">
        <v>2542</v>
      </c>
      <c r="AJ7" s="80" t="s">
        <v>2543</v>
      </c>
      <c r="AK7" s="81"/>
      <c r="AM7" s="174"/>
      <c r="AQ7" s="183" t="s">
        <v>2511</v>
      </c>
      <c r="AR7" s="184" t="s">
        <v>2516</v>
      </c>
      <c r="AS7" s="185" t="s">
        <v>2519</v>
      </c>
      <c r="AT7" s="185" t="str">
        <f t="shared" si="0"/>
        <v>旧処遇改善加算Ⅰ特定加算Ⅱベア加算なし</v>
      </c>
      <c r="AU7" s="185" t="s">
        <v>2540</v>
      </c>
      <c r="AV7" s="186" t="s">
        <v>2502</v>
      </c>
      <c r="AW7" s="186" t="s">
        <v>2510</v>
      </c>
      <c r="AX7" s="186" t="s">
        <v>2520</v>
      </c>
      <c r="AY7" s="186" t="s">
        <v>2521</v>
      </c>
      <c r="AZ7" s="187" t="s">
        <v>2524</v>
      </c>
      <c r="BB7" s="137" t="s">
        <v>2545</v>
      </c>
      <c r="BC7" s="188" t="s">
        <v>2505</v>
      </c>
      <c r="BE7" s="219" t="s">
        <v>2526</v>
      </c>
    </row>
    <row r="8" spans="1:57">
      <c r="A8" s="163" t="s">
        <v>55</v>
      </c>
      <c r="B8" s="198" t="s">
        <v>56</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568</v>
      </c>
      <c r="AH8" s="166">
        <v>12</v>
      </c>
      <c r="AI8" s="129" t="s">
        <v>2542</v>
      </c>
      <c r="AJ8" s="80" t="s">
        <v>2543</v>
      </c>
      <c r="AK8" s="81"/>
      <c r="AQ8" s="183" t="s">
        <v>2512</v>
      </c>
      <c r="AR8" s="184" t="s">
        <v>2516</v>
      </c>
      <c r="AS8" s="185" t="s">
        <v>2518</v>
      </c>
      <c r="AT8" s="185" t="str">
        <f t="shared" si="0"/>
        <v>旧処遇改善加算Ⅱ特定加算Ⅱベア加算あり</v>
      </c>
      <c r="AU8" s="185" t="s">
        <v>2540</v>
      </c>
      <c r="AV8" s="186" t="s">
        <v>2502</v>
      </c>
      <c r="AW8" s="186" t="s">
        <v>2510</v>
      </c>
      <c r="AX8" s="186" t="s">
        <v>2520</v>
      </c>
      <c r="AY8" s="186" t="s">
        <v>2521</v>
      </c>
      <c r="AZ8" s="187" t="s">
        <v>2525</v>
      </c>
      <c r="BB8" s="137" t="s">
        <v>568</v>
      </c>
      <c r="BC8" s="188" t="s">
        <v>2505</v>
      </c>
      <c r="BE8" s="219" t="s">
        <v>2527</v>
      </c>
    </row>
    <row r="9" spans="1:57">
      <c r="A9" s="162" t="s">
        <v>570</v>
      </c>
      <c r="B9" s="198" t="s">
        <v>58</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574</v>
      </c>
      <c r="AH9" s="167" t="s">
        <v>58</v>
      </c>
      <c r="AI9" s="129" t="s">
        <v>2542</v>
      </c>
      <c r="AJ9" s="80" t="s">
        <v>2543</v>
      </c>
      <c r="AK9" s="81"/>
      <c r="AQ9" s="183" t="s">
        <v>2512</v>
      </c>
      <c r="AR9" s="184" t="s">
        <v>2515</v>
      </c>
      <c r="AS9" s="185" t="s">
        <v>2519</v>
      </c>
      <c r="AT9" s="185" t="str">
        <f t="shared" si="0"/>
        <v>旧処遇改善加算Ⅱ特定加算Ⅰベア加算なし</v>
      </c>
      <c r="AU9" s="185" t="s">
        <v>2540</v>
      </c>
      <c r="AV9" s="186" t="s">
        <v>2502</v>
      </c>
      <c r="AW9" s="186" t="s">
        <v>2510</v>
      </c>
      <c r="AX9" s="186" t="s">
        <v>2520</v>
      </c>
      <c r="AY9" s="186" t="s">
        <v>2521</v>
      </c>
      <c r="AZ9" s="187" t="s">
        <v>2526</v>
      </c>
      <c r="BB9" s="137" t="s">
        <v>574</v>
      </c>
      <c r="BC9" s="188" t="s">
        <v>2546</v>
      </c>
      <c r="BE9" s="219" t="s">
        <v>2529</v>
      </c>
    </row>
    <row r="10" spans="1:57">
      <c r="A10" s="162" t="s">
        <v>576</v>
      </c>
      <c r="B10" s="198" t="s">
        <v>577</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581</v>
      </c>
      <c r="AH10" s="167" t="s">
        <v>577</v>
      </c>
      <c r="AI10" s="129" t="s">
        <v>2542</v>
      </c>
      <c r="AJ10" s="80" t="s">
        <v>2543</v>
      </c>
      <c r="AK10" s="81"/>
      <c r="AQ10" s="183" t="s">
        <v>2512</v>
      </c>
      <c r="AR10" s="184" t="s">
        <v>2516</v>
      </c>
      <c r="AS10" s="185" t="s">
        <v>2519</v>
      </c>
      <c r="AT10" s="185" t="str">
        <f t="shared" si="0"/>
        <v>旧処遇改善加算Ⅱ特定加算Ⅱベア加算なし</v>
      </c>
      <c r="AU10" s="185" t="s">
        <v>2540</v>
      </c>
      <c r="AV10" s="186" t="s">
        <v>2502</v>
      </c>
      <c r="AW10" s="186" t="s">
        <v>2510</v>
      </c>
      <c r="AX10" s="186" t="s">
        <v>2520</v>
      </c>
      <c r="AY10" s="186" t="s">
        <v>2521</v>
      </c>
      <c r="AZ10" s="187" t="s">
        <v>2527</v>
      </c>
      <c r="BB10" s="137" t="s">
        <v>581</v>
      </c>
      <c r="BC10" s="188" t="s">
        <v>2505</v>
      </c>
      <c r="BE10" s="219" t="s">
        <v>2531</v>
      </c>
    </row>
    <row r="11" spans="1:57" ht="24">
      <c r="A11" s="162" t="s">
        <v>582</v>
      </c>
      <c r="B11" s="198" t="s">
        <v>583</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587</v>
      </c>
      <c r="AH11" s="167" t="s">
        <v>583</v>
      </c>
      <c r="AI11" s="129" t="s">
        <v>2542</v>
      </c>
      <c r="AJ11" s="80" t="s">
        <v>2543</v>
      </c>
      <c r="AK11" s="82" t="s">
        <v>2547</v>
      </c>
      <c r="AQ11" s="183" t="s">
        <v>2513</v>
      </c>
      <c r="AR11" s="184" t="s">
        <v>2515</v>
      </c>
      <c r="AS11" s="185" t="s">
        <v>2518</v>
      </c>
      <c r="AT11" s="185" t="str">
        <f t="shared" si="0"/>
        <v>旧処遇改善加算Ⅲ特定加算Ⅰベア加算あり</v>
      </c>
      <c r="AU11" s="185" t="s">
        <v>2540</v>
      </c>
      <c r="AV11" s="186" t="s">
        <v>2502</v>
      </c>
      <c r="AW11" s="186" t="s">
        <v>2510</v>
      </c>
      <c r="AX11" s="186" t="s">
        <v>2520</v>
      </c>
      <c r="AY11" s="186" t="s">
        <v>2521</v>
      </c>
      <c r="AZ11" s="187" t="s">
        <v>2528</v>
      </c>
      <c r="BB11" s="137" t="s">
        <v>587</v>
      </c>
      <c r="BC11" s="188" t="s">
        <v>2505</v>
      </c>
      <c r="BE11" s="219" t="s">
        <v>2532</v>
      </c>
    </row>
    <row r="12" spans="1:57">
      <c r="A12" s="162" t="s">
        <v>588</v>
      </c>
      <c r="B12" s="198" t="s">
        <v>61</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592</v>
      </c>
      <c r="AH12" s="167" t="s">
        <v>61</v>
      </c>
      <c r="AI12" s="129" t="s">
        <v>2542</v>
      </c>
      <c r="AJ12" s="80" t="s">
        <v>2543</v>
      </c>
      <c r="AK12" s="81"/>
      <c r="AQ12" s="183" t="s">
        <v>2511</v>
      </c>
      <c r="AR12" s="184" t="s">
        <v>2517</v>
      </c>
      <c r="AS12" s="185" t="s">
        <v>2519</v>
      </c>
      <c r="AT12" s="185" t="str">
        <f t="shared" si="0"/>
        <v>旧処遇改善加算Ⅰ特定加算なしベア加算なし</v>
      </c>
      <c r="AU12" s="185" t="s">
        <v>2540</v>
      </c>
      <c r="AV12" s="186" t="s">
        <v>2502</v>
      </c>
      <c r="AW12" s="186" t="s">
        <v>2510</v>
      </c>
      <c r="AX12" s="186" t="s">
        <v>2520</v>
      </c>
      <c r="AY12" s="186" t="s">
        <v>2521</v>
      </c>
      <c r="AZ12" s="187" t="s">
        <v>2529</v>
      </c>
      <c r="BB12" s="137" t="s">
        <v>592</v>
      </c>
      <c r="BC12" s="188" t="s">
        <v>2505</v>
      </c>
      <c r="BE12" s="219" t="s">
        <v>2533</v>
      </c>
    </row>
    <row r="13" spans="1:57" ht="12.6" thickBot="1">
      <c r="A13" s="162" t="s">
        <v>593</v>
      </c>
      <c r="B13" s="198" t="s">
        <v>63</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597</v>
      </c>
      <c r="AH13" s="167" t="s">
        <v>63</v>
      </c>
      <c r="AI13" s="129" t="s">
        <v>2542</v>
      </c>
      <c r="AJ13" s="80" t="s">
        <v>2543</v>
      </c>
      <c r="AK13" s="81"/>
      <c r="AQ13" s="183" t="s">
        <v>2513</v>
      </c>
      <c r="AR13" s="184" t="s">
        <v>2516</v>
      </c>
      <c r="AS13" s="185" t="s">
        <v>2518</v>
      </c>
      <c r="AT13" s="185" t="str">
        <f t="shared" si="0"/>
        <v>旧処遇改善加算Ⅲ特定加算Ⅱベア加算あり</v>
      </c>
      <c r="AU13" s="185" t="s">
        <v>2540</v>
      </c>
      <c r="AV13" s="186" t="s">
        <v>2502</v>
      </c>
      <c r="AW13" s="186" t="s">
        <v>2510</v>
      </c>
      <c r="AX13" s="186" t="s">
        <v>2520</v>
      </c>
      <c r="AY13" s="186" t="s">
        <v>2521</v>
      </c>
      <c r="AZ13" s="187" t="s">
        <v>2530</v>
      </c>
      <c r="BB13" s="137" t="s">
        <v>597</v>
      </c>
      <c r="BC13" s="188" t="s">
        <v>2546</v>
      </c>
      <c r="BE13" s="220" t="s">
        <v>2535</v>
      </c>
    </row>
    <row r="14" spans="1:57">
      <c r="A14" s="162" t="s">
        <v>598</v>
      </c>
      <c r="B14" s="198" t="s">
        <v>66</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606</v>
      </c>
      <c r="AH14" s="167" t="s">
        <v>66</v>
      </c>
      <c r="AI14" s="129" t="s">
        <v>2542</v>
      </c>
      <c r="AJ14" s="80" t="s">
        <v>2543</v>
      </c>
      <c r="AK14" s="82" t="s">
        <v>2548</v>
      </c>
      <c r="AQ14" s="183" t="s">
        <v>2513</v>
      </c>
      <c r="AR14" s="184" t="s">
        <v>2515</v>
      </c>
      <c r="AS14" s="185" t="s">
        <v>2519</v>
      </c>
      <c r="AT14" s="185" t="str">
        <f t="shared" si="0"/>
        <v>旧処遇改善加算Ⅲ特定加算Ⅰベア加算なし</v>
      </c>
      <c r="AU14" s="185" t="s">
        <v>2540</v>
      </c>
      <c r="AV14" s="186" t="s">
        <v>2502</v>
      </c>
      <c r="AW14" s="186" t="s">
        <v>2510</v>
      </c>
      <c r="AX14" s="186" t="s">
        <v>2520</v>
      </c>
      <c r="AY14" s="186" t="s">
        <v>2521</v>
      </c>
      <c r="AZ14" s="187" t="s">
        <v>2531</v>
      </c>
      <c r="BB14" s="137" t="s">
        <v>606</v>
      </c>
      <c r="BC14" s="188" t="s">
        <v>2505</v>
      </c>
    </row>
    <row r="15" spans="1:57">
      <c r="A15" s="162" t="s">
        <v>602</v>
      </c>
      <c r="B15" s="198" t="s">
        <v>68</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2549</v>
      </c>
      <c r="AH15" s="167" t="s">
        <v>68</v>
      </c>
      <c r="AI15" s="129" t="s">
        <v>2542</v>
      </c>
      <c r="AJ15" s="80" t="s">
        <v>2543</v>
      </c>
      <c r="AK15" s="82" t="s">
        <v>2548</v>
      </c>
      <c r="AQ15" s="183" t="s">
        <v>2512</v>
      </c>
      <c r="AR15" s="184" t="s">
        <v>2517</v>
      </c>
      <c r="AS15" s="185" t="s">
        <v>2519</v>
      </c>
      <c r="AT15" s="185" t="str">
        <f t="shared" si="0"/>
        <v>旧処遇改善加算Ⅱ特定加算なしベア加算なし</v>
      </c>
      <c r="AU15" s="185" t="s">
        <v>2540</v>
      </c>
      <c r="AV15" s="186" t="s">
        <v>2502</v>
      </c>
      <c r="AW15" s="186" t="s">
        <v>2510</v>
      </c>
      <c r="AX15" s="186" t="s">
        <v>2520</v>
      </c>
      <c r="AY15" s="186" t="s">
        <v>2521</v>
      </c>
      <c r="AZ15" s="187" t="s">
        <v>2532</v>
      </c>
      <c r="BB15" s="137" t="s">
        <v>2549</v>
      </c>
      <c r="BC15" s="188" t="s">
        <v>2546</v>
      </c>
    </row>
    <row r="16" spans="1:57">
      <c r="A16" s="162" t="s">
        <v>607</v>
      </c>
      <c r="B16" s="198" t="s">
        <v>70</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611</v>
      </c>
      <c r="AH16" s="167" t="s">
        <v>70</v>
      </c>
      <c r="AI16" s="129" t="s">
        <v>2542</v>
      </c>
      <c r="AJ16" s="80" t="s">
        <v>2543</v>
      </c>
      <c r="AK16" s="82" t="s">
        <v>2548</v>
      </c>
      <c r="AQ16" s="183" t="s">
        <v>2513</v>
      </c>
      <c r="AR16" s="184" t="s">
        <v>2516</v>
      </c>
      <c r="AS16" s="185" t="s">
        <v>2519</v>
      </c>
      <c r="AT16" s="185" t="str">
        <f t="shared" si="0"/>
        <v>旧処遇改善加算Ⅲ特定加算Ⅱベア加算なし</v>
      </c>
      <c r="AU16" s="185" t="s">
        <v>2540</v>
      </c>
      <c r="AV16" s="186" t="s">
        <v>2502</v>
      </c>
      <c r="AW16" s="186" t="s">
        <v>2510</v>
      </c>
      <c r="AX16" s="186" t="s">
        <v>2520</v>
      </c>
      <c r="AY16" s="186" t="s">
        <v>2521</v>
      </c>
      <c r="AZ16" s="187" t="s">
        <v>2533</v>
      </c>
      <c r="BB16" s="137" t="s">
        <v>611</v>
      </c>
      <c r="BC16" s="188" t="s">
        <v>2546</v>
      </c>
    </row>
    <row r="17" spans="1:55">
      <c r="A17" s="162" t="s">
        <v>612</v>
      </c>
      <c r="B17" s="198" t="s">
        <v>73</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2550</v>
      </c>
      <c r="AH17" s="167" t="s">
        <v>73</v>
      </c>
      <c r="AI17" s="129" t="s">
        <v>2542</v>
      </c>
      <c r="AJ17" s="80" t="s">
        <v>2543</v>
      </c>
      <c r="AK17" s="82" t="s">
        <v>2548</v>
      </c>
      <c r="AQ17" s="183" t="s">
        <v>2513</v>
      </c>
      <c r="AR17" s="184" t="s">
        <v>2517</v>
      </c>
      <c r="AS17" s="185" t="s">
        <v>2518</v>
      </c>
      <c r="AT17" s="185" t="str">
        <f t="shared" si="0"/>
        <v>旧処遇改善加算Ⅲ特定加算なしベア加算あり</v>
      </c>
      <c r="AU17" s="185" t="s">
        <v>2540</v>
      </c>
      <c r="AV17" s="186" t="s">
        <v>2502</v>
      </c>
      <c r="AW17" s="186" t="s">
        <v>2510</v>
      </c>
      <c r="AX17" s="186" t="s">
        <v>2520</v>
      </c>
      <c r="AY17" s="186" t="s">
        <v>2521</v>
      </c>
      <c r="AZ17" s="187" t="s">
        <v>2534</v>
      </c>
      <c r="BB17" s="137" t="s">
        <v>2550</v>
      </c>
      <c r="BC17" s="188" t="s">
        <v>2505</v>
      </c>
    </row>
    <row r="18" spans="1:55">
      <c r="A18" s="162" t="s">
        <v>617</v>
      </c>
      <c r="B18" s="198" t="s">
        <v>75</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621</v>
      </c>
      <c r="AH18" s="167" t="s">
        <v>75</v>
      </c>
      <c r="AI18" s="129" t="s">
        <v>2542</v>
      </c>
      <c r="AJ18" s="80" t="s">
        <v>2543</v>
      </c>
      <c r="AK18" s="82" t="s">
        <v>2548</v>
      </c>
      <c r="AQ18" s="183" t="s">
        <v>2513</v>
      </c>
      <c r="AR18" s="184" t="s">
        <v>2517</v>
      </c>
      <c r="AS18" s="185" t="s">
        <v>2519</v>
      </c>
      <c r="AT18" s="185" t="str">
        <f t="shared" si="0"/>
        <v>旧処遇改善加算Ⅲ特定加算なしベア加算なし</v>
      </c>
      <c r="AU18" s="185" t="s">
        <v>2540</v>
      </c>
      <c r="AV18" s="186" t="s">
        <v>2502</v>
      </c>
      <c r="AW18" s="186" t="s">
        <v>2510</v>
      </c>
      <c r="AX18" s="186" t="s">
        <v>2520</v>
      </c>
      <c r="AY18" s="186" t="s">
        <v>2521</v>
      </c>
      <c r="AZ18" s="187" t="s">
        <v>2535</v>
      </c>
      <c r="BB18" s="137" t="s">
        <v>621</v>
      </c>
      <c r="BC18" s="188" t="s">
        <v>2546</v>
      </c>
    </row>
    <row r="19" spans="1:55">
      <c r="A19" s="162" t="s">
        <v>622</v>
      </c>
      <c r="B19" s="198" t="s">
        <v>78</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626</v>
      </c>
      <c r="AH19" s="167" t="s">
        <v>78</v>
      </c>
      <c r="AI19" s="129" t="s">
        <v>2542</v>
      </c>
      <c r="AJ19" s="80" t="s">
        <v>2543</v>
      </c>
      <c r="AK19" s="81"/>
      <c r="AQ19" s="183" t="s">
        <v>2511</v>
      </c>
      <c r="AR19" s="184" t="s">
        <v>2515</v>
      </c>
      <c r="AS19" s="185" t="s">
        <v>2518</v>
      </c>
      <c r="AT19" s="185" t="str">
        <f t="shared" si="0"/>
        <v>旧処遇改善加算Ⅰ特定加算Ⅰベア加算あり</v>
      </c>
      <c r="AU19" s="185" t="s">
        <v>2540</v>
      </c>
      <c r="AV19" s="186" t="s">
        <v>2502</v>
      </c>
      <c r="AW19" s="186" t="s">
        <v>2510</v>
      </c>
      <c r="AX19" s="186" t="s">
        <v>2520</v>
      </c>
      <c r="AY19" s="186" t="s">
        <v>2521</v>
      </c>
      <c r="AZ19" s="189"/>
      <c r="BB19" s="137" t="s">
        <v>626</v>
      </c>
      <c r="BC19" s="188" t="s">
        <v>2505</v>
      </c>
    </row>
    <row r="20" spans="1:55">
      <c r="A20" s="162" t="s">
        <v>627</v>
      </c>
      <c r="B20" s="198" t="s">
        <v>80</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631</v>
      </c>
      <c r="AH20" s="167" t="s">
        <v>80</v>
      </c>
      <c r="AI20" s="129" t="s">
        <v>2542</v>
      </c>
      <c r="AJ20" s="80" t="s">
        <v>2543</v>
      </c>
      <c r="AK20" s="81"/>
      <c r="AQ20" s="183" t="s">
        <v>2511</v>
      </c>
      <c r="AR20" s="184" t="s">
        <v>2516</v>
      </c>
      <c r="AS20" s="185" t="s">
        <v>2518</v>
      </c>
      <c r="AT20" s="185" t="str">
        <f t="shared" si="0"/>
        <v>旧処遇改善加算Ⅰ特定加算Ⅱベア加算あり</v>
      </c>
      <c r="AU20" s="185" t="s">
        <v>2540</v>
      </c>
      <c r="AV20" s="186" t="s">
        <v>2502</v>
      </c>
      <c r="AW20" s="186" t="s">
        <v>2510</v>
      </c>
      <c r="AX20" s="186" t="s">
        <v>2520</v>
      </c>
      <c r="AY20" s="186" t="s">
        <v>2521</v>
      </c>
      <c r="AZ20" s="189"/>
      <c r="BB20" s="137" t="s">
        <v>631</v>
      </c>
      <c r="BC20" s="188" t="s">
        <v>2546</v>
      </c>
    </row>
    <row r="21" spans="1:55">
      <c r="A21" s="162" t="s">
        <v>632</v>
      </c>
      <c r="B21" s="198" t="s">
        <v>83</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636</v>
      </c>
      <c r="AH21" s="167" t="s">
        <v>83</v>
      </c>
      <c r="AI21" s="129" t="s">
        <v>2542</v>
      </c>
      <c r="AJ21" s="80" t="s">
        <v>2543</v>
      </c>
      <c r="AK21" s="81"/>
      <c r="AQ21" s="183" t="s">
        <v>2511</v>
      </c>
      <c r="AR21" s="184" t="s">
        <v>2517</v>
      </c>
      <c r="AS21" s="185" t="s">
        <v>2518</v>
      </c>
      <c r="AT21" s="185" t="str">
        <f t="shared" si="0"/>
        <v>旧処遇改善加算Ⅰ特定加算なしベア加算あり</v>
      </c>
      <c r="AU21" s="185" t="s">
        <v>2540</v>
      </c>
      <c r="AV21" s="186" t="s">
        <v>2502</v>
      </c>
      <c r="AW21" s="186" t="s">
        <v>2510</v>
      </c>
      <c r="AX21" s="186" t="s">
        <v>2520</v>
      </c>
      <c r="AY21" s="186" t="s">
        <v>2521</v>
      </c>
      <c r="AZ21" s="189"/>
      <c r="BB21" s="137" t="s">
        <v>636</v>
      </c>
      <c r="BC21" s="188" t="s">
        <v>2505</v>
      </c>
    </row>
    <row r="22" spans="1:55">
      <c r="A22" s="162" t="s">
        <v>637</v>
      </c>
      <c r="B22" s="198" t="s">
        <v>85</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641</v>
      </c>
      <c r="AH22" s="167" t="s">
        <v>85</v>
      </c>
      <c r="AI22" s="129" t="s">
        <v>2542</v>
      </c>
      <c r="AJ22" s="80" t="s">
        <v>2543</v>
      </c>
      <c r="AK22" s="81"/>
      <c r="AQ22" s="183" t="s">
        <v>2512</v>
      </c>
      <c r="AR22" s="184" t="s">
        <v>2517</v>
      </c>
      <c r="AS22" s="185" t="s">
        <v>2518</v>
      </c>
      <c r="AT22" s="185" t="str">
        <f t="shared" si="0"/>
        <v>旧処遇改善加算Ⅱ特定加算なしベア加算あり</v>
      </c>
      <c r="AU22" s="185" t="s">
        <v>2540</v>
      </c>
      <c r="AV22" s="186" t="s">
        <v>2502</v>
      </c>
      <c r="AW22" s="186" t="s">
        <v>2510</v>
      </c>
      <c r="AX22" s="186" t="s">
        <v>2520</v>
      </c>
      <c r="AY22" s="186" t="s">
        <v>2521</v>
      </c>
      <c r="AZ22" s="189"/>
      <c r="BB22" s="137" t="s">
        <v>641</v>
      </c>
      <c r="BC22" s="188" t="s">
        <v>2546</v>
      </c>
    </row>
    <row r="23" spans="1:55" ht="12.6" thickBot="1">
      <c r="A23" s="162" t="s">
        <v>642</v>
      </c>
      <c r="B23" s="198" t="s">
        <v>87</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646</v>
      </c>
      <c r="AH23" s="167" t="s">
        <v>87</v>
      </c>
      <c r="AI23" s="129" t="s">
        <v>2542</v>
      </c>
      <c r="AJ23" s="80" t="s">
        <v>2543</v>
      </c>
      <c r="AK23" s="81"/>
      <c r="AQ23" s="190" t="s">
        <v>2514</v>
      </c>
      <c r="AR23" s="191" t="s">
        <v>2517</v>
      </c>
      <c r="AS23" s="192" t="s">
        <v>2519</v>
      </c>
      <c r="AT23" s="192" t="str">
        <f t="shared" si="0"/>
        <v>旧処遇改善加算なし特定加算なしベア加算なし</v>
      </c>
      <c r="AU23" s="192" t="s">
        <v>2540</v>
      </c>
      <c r="AV23" s="193" t="s">
        <v>2502</v>
      </c>
      <c r="AW23" s="193" t="s">
        <v>2510</v>
      </c>
      <c r="AX23" s="193" t="s">
        <v>2520</v>
      </c>
      <c r="AY23" s="193" t="s">
        <v>2521</v>
      </c>
      <c r="AZ23" s="194"/>
      <c r="BB23" s="137" t="s">
        <v>646</v>
      </c>
      <c r="BC23" s="188" t="s">
        <v>2546</v>
      </c>
    </row>
    <row r="24" spans="1:55">
      <c r="A24" s="162" t="s">
        <v>647</v>
      </c>
      <c r="B24" s="198" t="s">
        <v>89</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651</v>
      </c>
      <c r="AH24" s="167" t="s">
        <v>89</v>
      </c>
      <c r="AI24" s="129" t="s">
        <v>2542</v>
      </c>
      <c r="AJ24" s="80" t="s">
        <v>2543</v>
      </c>
      <c r="AK24" s="81"/>
      <c r="BB24" s="137" t="s">
        <v>651</v>
      </c>
      <c r="BC24" s="188" t="s">
        <v>2546</v>
      </c>
    </row>
    <row r="25" spans="1:55">
      <c r="A25" s="162" t="s">
        <v>652</v>
      </c>
      <c r="B25" s="198" t="s">
        <v>92</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656</v>
      </c>
      <c r="AH25" s="167" t="s">
        <v>92</v>
      </c>
      <c r="AI25" s="129" t="s">
        <v>2542</v>
      </c>
      <c r="AJ25" s="80" t="s">
        <v>2543</v>
      </c>
      <c r="AK25" s="81"/>
      <c r="BB25" s="137" t="s">
        <v>656</v>
      </c>
      <c r="BC25" s="188" t="s">
        <v>2505</v>
      </c>
    </row>
    <row r="26" spans="1:55" ht="24">
      <c r="A26" s="162" t="s">
        <v>657</v>
      </c>
      <c r="B26" s="198" t="s">
        <v>94</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661</v>
      </c>
      <c r="AH26" s="167" t="s">
        <v>94</v>
      </c>
      <c r="AI26" s="129" t="s">
        <v>2542</v>
      </c>
      <c r="AJ26" s="80" t="s">
        <v>2543</v>
      </c>
      <c r="AK26" s="81"/>
      <c r="BB26" s="137" t="s">
        <v>661</v>
      </c>
      <c r="BC26" s="188" t="s">
        <v>2546</v>
      </c>
    </row>
    <row r="27" spans="1:55">
      <c r="A27" s="162" t="s">
        <v>662</v>
      </c>
      <c r="B27" s="198" t="s">
        <v>97</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666</v>
      </c>
      <c r="AH27" s="167" t="s">
        <v>97</v>
      </c>
      <c r="AI27" s="129" t="s">
        <v>2542</v>
      </c>
      <c r="AJ27" s="80" t="s">
        <v>2543</v>
      </c>
      <c r="AK27" s="81"/>
      <c r="BB27" s="137" t="s">
        <v>666</v>
      </c>
      <c r="BC27" s="188" t="s">
        <v>2505</v>
      </c>
    </row>
    <row r="28" spans="1:55">
      <c r="A28" s="162" t="s">
        <v>667</v>
      </c>
      <c r="B28" s="198" t="s">
        <v>99</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672</v>
      </c>
      <c r="AH28" s="167" t="s">
        <v>99</v>
      </c>
      <c r="AI28" s="129" t="s">
        <v>2542</v>
      </c>
      <c r="AJ28" s="80" t="s">
        <v>2543</v>
      </c>
      <c r="AK28" s="81"/>
      <c r="BB28" s="137" t="s">
        <v>672</v>
      </c>
      <c r="BC28" s="188" t="s">
        <v>2546</v>
      </c>
    </row>
    <row r="29" spans="1:55">
      <c r="A29" s="162" t="s">
        <v>673</v>
      </c>
      <c r="B29" s="198" t="s">
        <v>101</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2551</v>
      </c>
      <c r="AH29" s="167" t="s">
        <v>101</v>
      </c>
      <c r="AI29" s="129" t="s">
        <v>2542</v>
      </c>
      <c r="AJ29" s="80" t="s">
        <v>2543</v>
      </c>
      <c r="AK29" s="81"/>
      <c r="BB29" s="137" t="s">
        <v>2551</v>
      </c>
      <c r="BC29" s="188" t="s">
        <v>2546</v>
      </c>
    </row>
    <row r="30" spans="1:55">
      <c r="A30" s="162" t="s">
        <v>678</v>
      </c>
      <c r="B30" s="198" t="s">
        <v>103</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2552</v>
      </c>
      <c r="AH30" s="167" t="s">
        <v>103</v>
      </c>
      <c r="AI30" s="129" t="s">
        <v>2542</v>
      </c>
      <c r="AJ30" s="80" t="s">
        <v>2543</v>
      </c>
      <c r="AK30" s="81"/>
      <c r="BB30" s="137" t="s">
        <v>2552</v>
      </c>
      <c r="BC30" s="188" t="s">
        <v>2553</v>
      </c>
    </row>
    <row r="31" spans="1:55">
      <c r="A31" s="162" t="s">
        <v>683</v>
      </c>
      <c r="B31" s="198" t="s">
        <v>684</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683</v>
      </c>
      <c r="AH31" s="167" t="s">
        <v>684</v>
      </c>
      <c r="AI31" s="129" t="s">
        <v>2542</v>
      </c>
      <c r="AJ31" s="80" t="s">
        <v>2543</v>
      </c>
      <c r="AK31" s="82" t="s">
        <v>2554</v>
      </c>
      <c r="BB31" s="168" t="s">
        <v>683</v>
      </c>
      <c r="BC31" s="188" t="s">
        <v>2505</v>
      </c>
    </row>
    <row r="32" spans="1:55">
      <c r="A32" s="162" t="s">
        <v>689</v>
      </c>
      <c r="B32" s="198" t="s">
        <v>690</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695</v>
      </c>
      <c r="AH32" s="167" t="s">
        <v>690</v>
      </c>
      <c r="AI32" s="129" t="s">
        <v>2542</v>
      </c>
      <c r="AJ32" s="80" t="s">
        <v>2543</v>
      </c>
      <c r="AK32" s="82" t="s">
        <v>2554</v>
      </c>
      <c r="BB32" s="137" t="s">
        <v>695</v>
      </c>
      <c r="BC32" s="188" t="s">
        <v>2505</v>
      </c>
    </row>
    <row r="33" spans="1:55" ht="24">
      <c r="A33" s="162" t="s">
        <v>105</v>
      </c>
      <c r="B33" s="198" t="s">
        <v>106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699</v>
      </c>
      <c r="AH33" s="167" t="s">
        <v>106</v>
      </c>
      <c r="AI33" s="129" t="s">
        <v>2542</v>
      </c>
      <c r="AJ33" s="80" t="s">
        <v>2543</v>
      </c>
      <c r="AK33" s="82" t="s">
        <v>2555</v>
      </c>
      <c r="BB33" s="137" t="s">
        <v>699</v>
      </c>
      <c r="BC33" s="188" t="s">
        <v>2546</v>
      </c>
    </row>
    <row r="34" spans="1:55" ht="24">
      <c r="A34" s="162" t="s">
        <v>700</v>
      </c>
      <c r="B34" s="198" t="s">
        <v>108</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705</v>
      </c>
      <c r="AH34" s="167" t="s">
        <v>108</v>
      </c>
      <c r="AI34" s="129" t="s">
        <v>2542</v>
      </c>
      <c r="AJ34" s="80" t="s">
        <v>2543</v>
      </c>
      <c r="AK34" s="82" t="s">
        <v>2555</v>
      </c>
      <c r="BB34" s="137" t="s">
        <v>705</v>
      </c>
      <c r="BC34" s="188" t="s">
        <v>2546</v>
      </c>
    </row>
    <row r="35" spans="1:55">
      <c r="A35" s="162" t="s">
        <v>706</v>
      </c>
      <c r="B35" s="198" t="s">
        <v>707</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706</v>
      </c>
      <c r="AH35" s="167" t="s">
        <v>707</v>
      </c>
      <c r="AI35" s="129" t="s">
        <v>2542</v>
      </c>
      <c r="AJ35" s="80" t="s">
        <v>2543</v>
      </c>
      <c r="AK35" s="81"/>
      <c r="BB35" s="168" t="s">
        <v>706</v>
      </c>
      <c r="BC35" s="188" t="s">
        <v>2505</v>
      </c>
    </row>
    <row r="36" spans="1:55" ht="24">
      <c r="A36" s="162" t="s">
        <v>714</v>
      </c>
      <c r="B36" s="198" t="s">
        <v>111</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719</v>
      </c>
      <c r="AH36" s="167" t="s">
        <v>111</v>
      </c>
      <c r="AI36" s="129" t="s">
        <v>2542</v>
      </c>
      <c r="AJ36" s="80" t="s">
        <v>2543</v>
      </c>
      <c r="AK36" s="82" t="s">
        <v>2556</v>
      </c>
      <c r="BB36" s="137" t="s">
        <v>719</v>
      </c>
      <c r="BC36" s="188" t="s">
        <v>2546</v>
      </c>
    </row>
    <row r="37" spans="1:55" ht="24">
      <c r="A37" s="162" t="s">
        <v>720</v>
      </c>
      <c r="B37" s="198" t="s">
        <v>113</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724</v>
      </c>
      <c r="AH37" s="167" t="s">
        <v>113</v>
      </c>
      <c r="AI37" s="129" t="s">
        <v>2542</v>
      </c>
      <c r="AJ37" s="80" t="s">
        <v>2543</v>
      </c>
      <c r="AK37" s="82" t="s">
        <v>2556</v>
      </c>
      <c r="BB37" s="137" t="s">
        <v>724</v>
      </c>
      <c r="BC37" s="188" t="s">
        <v>2553</v>
      </c>
    </row>
    <row r="38" spans="1:55">
      <c r="A38" s="162" t="s">
        <v>115</v>
      </c>
      <c r="B38" s="198" t="s">
        <v>116</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728</v>
      </c>
      <c r="AH38" s="167" t="s">
        <v>116</v>
      </c>
      <c r="AI38" s="129" t="s">
        <v>2542</v>
      </c>
      <c r="AJ38" s="80" t="s">
        <v>2543</v>
      </c>
      <c r="AK38" s="82"/>
      <c r="BB38" s="137" t="s">
        <v>728</v>
      </c>
      <c r="BC38" s="188" t="s">
        <v>2546</v>
      </c>
    </row>
    <row r="39" spans="1:55">
      <c r="A39" s="162" t="s">
        <v>729</v>
      </c>
      <c r="B39" s="198" t="s">
        <v>118</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733</v>
      </c>
      <c r="AH39" s="167" t="s">
        <v>118</v>
      </c>
      <c r="AI39" s="129" t="s">
        <v>2542</v>
      </c>
      <c r="AJ39" s="80" t="s">
        <v>2543</v>
      </c>
      <c r="AK39" s="82"/>
      <c r="BB39" s="137" t="s">
        <v>733</v>
      </c>
      <c r="BC39" s="188" t="s">
        <v>2553</v>
      </c>
    </row>
    <row r="40" spans="1:55">
      <c r="A40" s="162" t="s">
        <v>734</v>
      </c>
      <c r="B40" s="198" t="s">
        <v>735</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734</v>
      </c>
      <c r="AH40" s="167" t="s">
        <v>735</v>
      </c>
      <c r="AI40" s="129" t="s">
        <v>2542</v>
      </c>
      <c r="AJ40" s="80" t="s">
        <v>2543</v>
      </c>
      <c r="AK40" s="81"/>
      <c r="BB40" s="168" t="s">
        <v>734</v>
      </c>
      <c r="BC40" s="188" t="s">
        <v>2505</v>
      </c>
    </row>
    <row r="41" spans="1:55" ht="24">
      <c r="A41" s="162" t="s">
        <v>740</v>
      </c>
      <c r="B41" s="198" t="s">
        <v>121</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744</v>
      </c>
      <c r="AH41" s="167" t="s">
        <v>121</v>
      </c>
      <c r="AI41" s="129" t="s">
        <v>2542</v>
      </c>
      <c r="AJ41" s="80" t="s">
        <v>2543</v>
      </c>
      <c r="AK41" s="82" t="s">
        <v>2555</v>
      </c>
      <c r="BB41" s="137" t="s">
        <v>744</v>
      </c>
      <c r="BC41" s="188" t="s">
        <v>2546</v>
      </c>
    </row>
    <row r="42" spans="1:55" ht="24">
      <c r="A42" s="162" t="s">
        <v>745</v>
      </c>
      <c r="B42" s="198" t="s">
        <v>123</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749</v>
      </c>
      <c r="AH42" s="167" t="s">
        <v>123</v>
      </c>
      <c r="AI42" s="129" t="s">
        <v>2542</v>
      </c>
      <c r="AJ42" s="80" t="s">
        <v>2543</v>
      </c>
      <c r="AK42" s="82" t="s">
        <v>2555</v>
      </c>
      <c r="BB42" s="137" t="s">
        <v>749</v>
      </c>
      <c r="BC42" s="188" t="s">
        <v>2546</v>
      </c>
    </row>
    <row r="43" spans="1:55" ht="24">
      <c r="A43" s="162" t="s">
        <v>750</v>
      </c>
      <c r="B43" s="198" t="s">
        <v>751</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2557</v>
      </c>
      <c r="AH43" s="167" t="s">
        <v>751</v>
      </c>
      <c r="AI43" s="130" t="s">
        <v>2558</v>
      </c>
      <c r="AJ43" s="124" t="s">
        <v>2559</v>
      </c>
      <c r="AK43" s="81"/>
      <c r="BB43" s="23" t="s">
        <v>2557</v>
      </c>
      <c r="BC43" s="188" t="s">
        <v>2546</v>
      </c>
    </row>
    <row r="44" spans="1:55" ht="24">
      <c r="A44" s="162" t="s">
        <v>755</v>
      </c>
      <c r="B44" s="198" t="s">
        <v>126</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2560</v>
      </c>
      <c r="AH44" s="167" t="s">
        <v>126</v>
      </c>
      <c r="AI44" s="130" t="s">
        <v>2558</v>
      </c>
      <c r="AJ44" s="124" t="s">
        <v>2559</v>
      </c>
      <c r="AK44" s="81"/>
      <c r="BB44" s="23" t="s">
        <v>2560</v>
      </c>
      <c r="BC44" s="188" t="s">
        <v>2546</v>
      </c>
    </row>
    <row r="45" spans="1:55" ht="24">
      <c r="A45" s="162" t="s">
        <v>759</v>
      </c>
      <c r="B45" s="198" t="s">
        <v>128</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2561</v>
      </c>
      <c r="AH45" s="167" t="s">
        <v>128</v>
      </c>
      <c r="AI45" s="130" t="s">
        <v>2558</v>
      </c>
      <c r="AJ45" s="124" t="s">
        <v>2559</v>
      </c>
      <c r="AK45" s="81"/>
      <c r="BB45" s="23" t="s">
        <v>2561</v>
      </c>
      <c r="BC45" s="188" t="s">
        <v>2546</v>
      </c>
    </row>
    <row r="46" spans="1:55" ht="24">
      <c r="A46" s="162" t="s">
        <v>763</v>
      </c>
      <c r="B46" s="198" t="s">
        <v>764</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2562</v>
      </c>
      <c r="AH46" s="167" t="s">
        <v>764</v>
      </c>
      <c r="AI46" s="131" t="s">
        <v>2563</v>
      </c>
      <c r="AJ46" s="124" t="s">
        <v>2564</v>
      </c>
      <c r="AK46" s="125" t="s">
        <v>2565</v>
      </c>
      <c r="BB46" s="23" t="s">
        <v>2562</v>
      </c>
      <c r="BC46" s="188" t="s">
        <v>2546</v>
      </c>
    </row>
    <row r="47" spans="1:55" ht="24">
      <c r="A47" s="162" t="s">
        <v>768</v>
      </c>
      <c r="B47" s="198" t="s">
        <v>131</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2566</v>
      </c>
      <c r="AH47" s="167" t="s">
        <v>131</v>
      </c>
      <c r="AI47" s="131" t="s">
        <v>2563</v>
      </c>
      <c r="AJ47" s="124" t="s">
        <v>2564</v>
      </c>
      <c r="AK47" s="125" t="s">
        <v>2565</v>
      </c>
      <c r="BB47" s="23" t="s">
        <v>2566</v>
      </c>
      <c r="BC47" s="188" t="s">
        <v>2546</v>
      </c>
    </row>
    <row r="48" spans="1:55" ht="24.6" thickBot="1">
      <c r="A48" s="164" t="s">
        <v>772</v>
      </c>
      <c r="B48" s="199" t="s">
        <v>133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2567</v>
      </c>
      <c r="AH48" s="169" t="s">
        <v>133</v>
      </c>
      <c r="AI48" s="132" t="s">
        <v>2563</v>
      </c>
      <c r="AJ48" s="91" t="s">
        <v>2564</v>
      </c>
      <c r="AK48" s="92" t="s">
        <v>2568</v>
      </c>
      <c r="BB48" s="138" t="s">
        <v>2567</v>
      </c>
      <c r="BC48" s="195" t="s">
        <v>2546</v>
      </c>
    </row>
    <row r="49" spans="33:34">
      <c r="AG49" s="196"/>
    </row>
    <row r="50" spans="33:34">
      <c r="AG50" s="802" t="s">
        <v>2569</v>
      </c>
      <c r="AH50" s="802"/>
    </row>
    <row r="51" spans="33:34">
      <c r="AG51" s="1442" t="s">
        <v>2570</v>
      </c>
      <c r="AH51" s="1442"/>
    </row>
    <row r="52" spans="33:34">
      <c r="AG52" s="1442"/>
      <c r="AH52" s="1442"/>
    </row>
  </sheetData>
  <sheetProtection algorithmName="SHA-512" hashValue="I/n09RlKfVFFZqzqiUDHCgz9RHseWJoRrogp2P98LZsw8eDta+SOj3NApWKm6v8E6hgcQSxKeKO3lWDDJlYyzQ==" saltValue="/WB6x4PDbv5tjlqFtb7DBw==" spinCount="100000" sheet="1" objects="1" scenarios="1"/>
  <mergeCells count="24">
    <mergeCell ref="BE2:BE4"/>
    <mergeCell ref="BC2:BC4"/>
    <mergeCell ref="AS2:AS4"/>
    <mergeCell ref="AT2:AT4"/>
    <mergeCell ref="AZ2:AZ3"/>
    <mergeCell ref="AU2:AY4"/>
    <mergeCell ref="BB2:BB4"/>
    <mergeCell ref="AG51:AH52"/>
    <mergeCell ref="AQ2:AQ4"/>
    <mergeCell ref="AR2:AR4"/>
    <mergeCell ref="AG2:AG4"/>
    <mergeCell ref="AI2:AK4"/>
    <mergeCell ref="AG50:AH50"/>
    <mergeCell ref="AH2:AH4"/>
    <mergeCell ref="A2:A4"/>
    <mergeCell ref="B2:B4"/>
    <mergeCell ref="C2:F2"/>
    <mergeCell ref="G2:I2"/>
    <mergeCell ref="J2:K3"/>
    <mergeCell ref="AE2:AE4"/>
    <mergeCell ref="C3:F3"/>
    <mergeCell ref="G3:I3"/>
    <mergeCell ref="L2:AD2"/>
    <mergeCell ref="L3:AD3"/>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http://schemas.microsoft.com/office/2006/documentManagement/types"/>
    <ds:schemaRef ds:uri="http://purl.org/dc/terms/"/>
    <ds:schemaRef ds:uri="263dbbe5-076b-4606-a03b-9598f5f2f35a"/>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e60fd174-b192-4fdb-8980-a9c623028ceb"/>
    <ds:schemaRef ds:uri="http://purl.org/dc/dcmitype/"/>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27BAA36C-6664-4158-A95F-CBB280B24E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2025-03-03T00:56:35Z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